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Neue Werkstoffe\01 - Projekte\03 - Abgeschlossen\OE430 - FVT\20 - 182 230 - TBI - SolvoCycle\09 - Veröffentlichungen\04 LITESTONE Wasserphase\Repository\"/>
    </mc:Choice>
  </mc:AlternateContent>
  <xr:revisionPtr revIDLastSave="0" documentId="13_ncr:1_{86B7ADB4-308B-4668-80F7-4346DF81CE9C}" xr6:coauthVersionLast="45" xr6:coauthVersionMax="45" xr10:uidLastSave="{00000000-0000-0000-0000-000000000000}"/>
  <bookViews>
    <workbookView xWindow="-120" yWindow="-120" windowWidth="29040" windowHeight="15840" xr2:uid="{3A35A205-9486-416C-94EE-727D2DDAB91F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1" l="1"/>
  <c r="H4" i="1"/>
  <c r="H3" i="1"/>
  <c r="AA24" i="1"/>
  <c r="AA22" i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3" i="1"/>
  <c r="H9" i="1"/>
  <c r="Z6" i="1" l="1"/>
  <c r="AA6" i="1" s="1"/>
  <c r="AB6" i="1" s="1"/>
  <c r="Z7" i="1"/>
  <c r="AA7" i="1" s="1"/>
  <c r="AB7" i="1" s="1"/>
  <c r="Z5" i="1"/>
  <c r="AA5" i="1" s="1"/>
  <c r="AB5" i="1" s="1"/>
  <c r="AF6" i="1"/>
  <c r="AF7" i="1"/>
  <c r="AF5" i="1"/>
  <c r="AD6" i="1"/>
  <c r="AD7" i="1"/>
  <c r="AD5" i="1"/>
  <c r="K3" i="1" l="1"/>
  <c r="H5" i="1" l="1"/>
  <c r="H6" i="1"/>
  <c r="H7" i="1"/>
  <c r="H8" i="1"/>
  <c r="H10" i="1"/>
  <c r="H11" i="1"/>
  <c r="H12" i="1"/>
  <c r="H13" i="1"/>
  <c r="H14" i="1"/>
  <c r="H15" i="1"/>
  <c r="H16" i="1"/>
  <c r="H17" i="1"/>
  <c r="H18" i="1"/>
  <c r="H19" i="1"/>
  <c r="H20" i="1"/>
  <c r="K19" i="1" l="1"/>
  <c r="L19" i="1" s="1"/>
  <c r="P19" i="1" s="1"/>
  <c r="Q19" i="1" s="1"/>
  <c r="K11" i="1"/>
  <c r="L11" i="1" s="1"/>
  <c r="P11" i="1" s="1"/>
  <c r="Q11" i="1" s="1"/>
  <c r="K7" i="1"/>
  <c r="L7" i="1" s="1"/>
  <c r="P7" i="1" s="1"/>
  <c r="Q7" i="1" s="1"/>
  <c r="K8" i="1"/>
  <c r="L8" i="1" s="1"/>
  <c r="P8" i="1" s="1"/>
  <c r="Q8" i="1" s="1"/>
  <c r="K18" i="1"/>
  <c r="L18" i="1" s="1"/>
  <c r="P18" i="1" s="1"/>
  <c r="Q18" i="1" s="1"/>
  <c r="K17" i="1"/>
  <c r="L17" i="1" s="1"/>
  <c r="P17" i="1" s="1"/>
  <c r="Q17" i="1" s="1"/>
  <c r="K16" i="1"/>
  <c r="L16" i="1" s="1"/>
  <c r="P16" i="1" s="1"/>
  <c r="Q16" i="1" s="1"/>
  <c r="K14" i="1"/>
  <c r="L14" i="1" s="1"/>
  <c r="P14" i="1" s="1"/>
  <c r="Q14" i="1" s="1"/>
  <c r="L3" i="1"/>
  <c r="K13" i="1"/>
  <c r="L13" i="1" s="1"/>
  <c r="P13" i="1" s="1"/>
  <c r="Q13" i="1" s="1"/>
  <c r="K5" i="1"/>
  <c r="L5" i="1" s="1"/>
  <c r="P5" i="1" s="1"/>
  <c r="Q5" i="1" s="1"/>
  <c r="K10" i="1"/>
  <c r="L10" i="1" s="1"/>
  <c r="P10" i="1" s="1"/>
  <c r="Q10" i="1" s="1"/>
  <c r="K9" i="1"/>
  <c r="L9" i="1" s="1"/>
  <c r="P9" i="1" s="1"/>
  <c r="Q9" i="1" s="1"/>
  <c r="K15" i="1"/>
  <c r="L15" i="1" s="1"/>
  <c r="P15" i="1" s="1"/>
  <c r="Q15" i="1" s="1"/>
  <c r="K6" i="1"/>
  <c r="L6" i="1" s="1"/>
  <c r="P6" i="1" s="1"/>
  <c r="Q6" i="1" s="1"/>
  <c r="K20" i="1"/>
  <c r="L20" i="1" s="1"/>
  <c r="P20" i="1" s="1"/>
  <c r="Q20" i="1" s="1"/>
  <c r="K12" i="1"/>
  <c r="L12" i="1" s="1"/>
  <c r="P12" i="1" s="1"/>
  <c r="Q12" i="1" s="1"/>
  <c r="K4" i="1"/>
  <c r="L4" i="1" s="1"/>
  <c r="P4" i="1" s="1"/>
  <c r="Q4" i="1" s="1"/>
  <c r="P3" i="1" l="1"/>
  <c r="Q3" i="1" s="1"/>
</calcChain>
</file>

<file path=xl/sharedStrings.xml><?xml version="1.0" encoding="utf-8"?>
<sst xmlns="http://schemas.openxmlformats.org/spreadsheetml/2006/main" count="34" uniqueCount="32">
  <si>
    <t>DOE-ID</t>
  </si>
  <si>
    <t>X [mm]</t>
  </si>
  <si>
    <t>Y [mm]</t>
  </si>
  <si>
    <t>Z [mm]</t>
  </si>
  <si>
    <r>
      <t>V</t>
    </r>
    <r>
      <rPr>
        <b/>
        <vertAlign val="subscript"/>
        <sz val="11"/>
        <color theme="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 xml:space="preserve"> [mm³]</t>
    </r>
  </si>
  <si>
    <t>V/V0 [-]</t>
  </si>
  <si>
    <t>1-V/V0 [-]</t>
  </si>
  <si>
    <t>X</t>
  </si>
  <si>
    <t>M</t>
  </si>
  <si>
    <t>(1-X)^(1/3)</t>
  </si>
  <si>
    <t>T [°C]</t>
  </si>
  <si>
    <t>t [min]</t>
  </si>
  <si>
    <t>1-M</t>
  </si>
  <si>
    <t>rate constant</t>
  </si>
  <si>
    <t>induction period</t>
  </si>
  <si>
    <t>[min]</t>
  </si>
  <si>
    <t>T</t>
  </si>
  <si>
    <t>[°C]</t>
  </si>
  <si>
    <t>[K]</t>
  </si>
  <si>
    <t>[1/K]</t>
  </si>
  <si>
    <t>1/T</t>
  </si>
  <si>
    <t>[1/K*1000]</t>
  </si>
  <si>
    <t>[min^-1]</t>
  </si>
  <si>
    <t>kJ/mol</t>
  </si>
  <si>
    <t>Activation energy</t>
  </si>
  <si>
    <t>Frequency factor</t>
  </si>
  <si>
    <t>min^-1</t>
  </si>
  <si>
    <t>Ea =</t>
  </si>
  <si>
    <t>k0 =</t>
  </si>
  <si>
    <t>Volume [mm³]</t>
  </si>
  <si>
    <t>MV [mm]</t>
  </si>
  <si>
    <t>SD [mm]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</si>
</sst>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2" fontId="0" fillId="0" borderId="1" xfId="0" applyNumberFormat="1" applyBorder="1"/>
    <xf numFmtId="164" fontId="0" fillId="0" borderId="1" xfId="0" applyNumberFormat="1" applyBorder="1"/>
    <xf numFmtId="0" fontId="1" fillId="0" borderId="1" xfId="0" applyFont="1" applyBorder="1"/>
    <xf numFmtId="0" fontId="1" fillId="2" borderId="1" xfId="0" applyFont="1" applyFill="1" applyBorder="1"/>
    <xf numFmtId="2" fontId="0" fillId="0" borderId="1" xfId="0" applyNumberFormat="1" applyFont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/>
    </xf>
    <xf numFmtId="164" fontId="0" fillId="0" borderId="0" xfId="0" applyNumberFormat="1" applyBorder="1"/>
    <xf numFmtId="0" fontId="1" fillId="0" borderId="0" xfId="0" applyFont="1" applyFill="1" applyBorder="1"/>
    <xf numFmtId="0" fontId="0" fillId="3" borderId="0" xfId="0" applyFill="1" applyAlignment="1">
      <alignment horizontal="center"/>
    </xf>
    <xf numFmtId="2" fontId="0" fillId="3" borderId="0" xfId="0" applyNumberFormat="1" applyFill="1"/>
    <xf numFmtId="0" fontId="3" fillId="0" borderId="0" xfId="0" applyFont="1" applyAlignment="1">
      <alignment horizontal="center"/>
    </xf>
    <xf numFmtId="2" fontId="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2" fontId="0" fillId="0" borderId="0" xfId="0" applyNumberFormat="1" applyAlignment="1">
      <alignment wrapText="1"/>
    </xf>
    <xf numFmtId="1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v>250°C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887-412C-A851-7798DF44CB21}"/>
              </c:ext>
            </c:extLst>
          </c:dPt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7403762029746286E-3"/>
                  <c:y val="-3.5313137941090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('Sheet 1'!$O$5,'Sheet 1'!$O$7,'Sheet 1'!$O$15)</c:f>
              <c:numCache>
                <c:formatCode>General</c:formatCode>
                <c:ptCount val="3"/>
                <c:pt idx="0">
                  <c:v>30</c:v>
                </c:pt>
                <c:pt idx="1">
                  <c:v>45</c:v>
                </c:pt>
                <c:pt idx="2">
                  <c:v>45</c:v>
                </c:pt>
              </c:numCache>
            </c:numRef>
          </c:xVal>
          <c:yVal>
            <c:numRef>
              <c:f>('Sheet 1'!$Q$5,'Sheet 1'!$Q$7,'Sheet 1'!$Q$15)</c:f>
              <c:numCache>
                <c:formatCode>0.00</c:formatCode>
                <c:ptCount val="3"/>
                <c:pt idx="0">
                  <c:v>-2.0175724403636908E-2</c:v>
                </c:pt>
                <c:pt idx="1">
                  <c:v>0.15100941912583765</c:v>
                </c:pt>
                <c:pt idx="2">
                  <c:v>5.4771558108069107E-2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A887-412C-A851-7798DF44CB21}"/>
            </c:ext>
          </c:extLst>
        </c:ser>
        <c:ser>
          <c:idx val="0"/>
          <c:order val="1"/>
          <c:tx>
            <c:v>275°C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ash"/>
              </a:ln>
              <a:effectLst/>
            </c:spPr>
            <c:trendlineType val="linear"/>
            <c:backward val="10"/>
            <c:dispRSqr val="1"/>
            <c:dispEq val="1"/>
            <c:trendlineLbl>
              <c:layout>
                <c:manualLayout>
                  <c:x val="-2.3815179352580929E-2"/>
                  <c:y val="-2.067731116943715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('Sheet 1'!$O$3,'Sheet 1'!$O$6,'Sheet 1'!$O$11,'Sheet 1'!$O$14,'Sheet 1'!$O$19:$O$20)</c:f>
              <c:numCache>
                <c:formatCode>General</c:formatCode>
                <c:ptCount val="6"/>
                <c:pt idx="0">
                  <c:v>30</c:v>
                </c:pt>
                <c:pt idx="1">
                  <c:v>15</c:v>
                </c:pt>
                <c:pt idx="2">
                  <c:v>45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</c:numCache>
            </c:numRef>
          </c:xVal>
          <c:yVal>
            <c:numRef>
              <c:f>('Sheet 1'!$Q$3,'Sheet 1'!$Q$6,'Sheet 1'!$Q$11,'Sheet 1'!$Q$14,'Sheet 1'!$Q$19,'Sheet 1'!$Q$20)</c:f>
              <c:numCache>
                <c:formatCode>0.00</c:formatCode>
                <c:ptCount val="6"/>
                <c:pt idx="0">
                  <c:v>0.36583346127177307</c:v>
                </c:pt>
                <c:pt idx="1">
                  <c:v>0.12372795472138076</c:v>
                </c:pt>
                <c:pt idx="2">
                  <c:v>0.55881908414092996</c:v>
                </c:pt>
                <c:pt idx="3">
                  <c:v>0.20668655352473908</c:v>
                </c:pt>
                <c:pt idx="4">
                  <c:v>0.24371625544132247</c:v>
                </c:pt>
                <c:pt idx="5">
                  <c:v>0.3578523128949751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87-412C-A851-7798DF44CB21}"/>
            </c:ext>
          </c:extLst>
        </c:ser>
        <c:ser>
          <c:idx val="2"/>
          <c:order val="2"/>
          <c:tx>
            <c:v>300°C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backward val="10"/>
            <c:dispRSqr val="1"/>
            <c:dispEq val="1"/>
            <c:trendlineLbl>
              <c:layout>
                <c:manualLayout>
                  <c:x val="-1.3482502187226597E-2"/>
                  <c:y val="3.677238261883931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'Sheet 1'!$O$8:$O$10</c:f>
              <c:numCache>
                <c:formatCode>General</c:formatCode>
                <c:ptCount val="3"/>
                <c:pt idx="0">
                  <c:v>15</c:v>
                </c:pt>
                <c:pt idx="1">
                  <c:v>15</c:v>
                </c:pt>
                <c:pt idx="2">
                  <c:v>30</c:v>
                </c:pt>
              </c:numCache>
            </c:numRef>
          </c:xVal>
          <c:yVal>
            <c:numRef>
              <c:f>'Sheet 1'!$Q$8:$Q$10</c:f>
              <c:numCache>
                <c:formatCode>0.00</c:formatCode>
                <c:ptCount val="3"/>
                <c:pt idx="0">
                  <c:v>0.3856719403893516</c:v>
                </c:pt>
                <c:pt idx="1">
                  <c:v>0.36229971938739702</c:v>
                </c:pt>
                <c:pt idx="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87-412C-A851-7798DF44CB21}"/>
            </c:ext>
          </c:extLst>
        </c:ser>
        <c:ser>
          <c:idx val="3"/>
          <c:order val="3"/>
          <c:tx>
            <c:v>300°C_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'Sheet 1'!$O$13</c:f>
              <c:numCache>
                <c:formatCode>General</c:formatCode>
                <c:ptCount val="1"/>
                <c:pt idx="0">
                  <c:v>45</c:v>
                </c:pt>
              </c:numCache>
            </c:numRef>
          </c:xVal>
          <c:yVal>
            <c:numRef>
              <c:f>'Sheet 1'!$Q$13</c:f>
              <c:numCache>
                <c:formatCode>0.00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887-412C-A851-7798DF44CB21}"/>
            </c:ext>
          </c:extLst>
        </c:ser>
        <c:ser>
          <c:idx val="4"/>
          <c:order val="4"/>
          <c:tx>
            <c:v>250°C_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'Sheet 1'!$O$4</c:f>
              <c:numCache>
                <c:formatCode>General</c:formatCode>
                <c:ptCount val="1"/>
                <c:pt idx="0">
                  <c:v>15</c:v>
                </c:pt>
              </c:numCache>
            </c:numRef>
          </c:xVal>
          <c:yVal>
            <c:numRef>
              <c:f>'Sheet 1'!$Q$4</c:f>
              <c:numCache>
                <c:formatCode>0.00</c:formatCode>
                <c:ptCount val="1"/>
                <c:pt idx="0">
                  <c:v>-9.0665433248457994E-3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887-412C-A851-7798DF44C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1857487"/>
        <c:axId val="1362114447"/>
        <c:extLst/>
      </c:scatterChart>
      <c:valAx>
        <c:axId val="13618574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Duration [</a:t>
                </a:r>
                <a:r>
                  <a:rPr lang="de-DE" baseline="0">
                    <a:solidFill>
                      <a:schemeClr val="tx1"/>
                    </a:solidFill>
                  </a:rPr>
                  <a:t>min]</a:t>
                </a:r>
                <a:endParaRPr lang="de-DE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62114447"/>
        <c:crossesAt val="-0.2"/>
        <c:crossBetween val="midCat"/>
        <c:majorUnit val="5"/>
        <c:minorUnit val="5"/>
      </c:valAx>
      <c:valAx>
        <c:axId val="1362114447"/>
        <c:scaling>
          <c:orientation val="minMax"/>
          <c:min val="-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1-M [-]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0"/>
        <c:majorTickMark val="out"/>
        <c:minorTickMark val="out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61857487"/>
        <c:crossesAt val="-0.2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471246719160105"/>
          <c:y val="6.4523549139690869E-2"/>
          <c:w val="0.24454199475065616"/>
          <c:h val="0.34838291046952463"/>
        </c:manualLayout>
      </c:layout>
      <c:overlay val="1"/>
      <c:spPr>
        <a:solidFill>
          <a:schemeClr val="bg1"/>
        </a:solidFill>
        <a:ln w="6350">
          <a:solidFill>
            <a:schemeClr val="bg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rate constant ks'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2830271216097986E-4"/>
                  <c:y val="-0.1010414843977836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'Sheet 1'!$AB$5:$AB$7</c:f>
              <c:numCache>
                <c:formatCode>0.00</c:formatCode>
                <c:ptCount val="3"/>
                <c:pt idx="0">
                  <c:v>1.7447439588240428</c:v>
                </c:pt>
                <c:pt idx="1">
                  <c:v>1.8243181610872938</c:v>
                </c:pt>
                <c:pt idx="2">
                  <c:v>1.9114976584153685</c:v>
                </c:pt>
              </c:numCache>
            </c:numRef>
          </c:xVal>
          <c:yVal>
            <c:numRef>
              <c:f>'Sheet 1'!$AD$5:$AD$7</c:f>
              <c:numCache>
                <c:formatCode>0.00</c:formatCode>
                <c:ptCount val="3"/>
                <c:pt idx="0">
                  <c:v>-3.1772541501773812</c:v>
                </c:pt>
                <c:pt idx="1">
                  <c:v>-4.2336066295556085</c:v>
                </c:pt>
                <c:pt idx="2">
                  <c:v>-4.8036211247119294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92-4AB9-9EA3-DECE43903BD6}"/>
            </c:ext>
          </c:extLst>
        </c:ser>
        <c:ser>
          <c:idx val="1"/>
          <c:order val="1"/>
          <c:tx>
            <c:v>induction period ti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6889391951006125"/>
                  <c:y val="-2.842738407699037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'Sheet 1'!$AB$5:$AB$7</c:f>
              <c:numCache>
                <c:formatCode>0.00</c:formatCode>
                <c:ptCount val="3"/>
                <c:pt idx="0">
                  <c:v>1.7447439588240428</c:v>
                </c:pt>
                <c:pt idx="1">
                  <c:v>1.8243181610872938</c:v>
                </c:pt>
                <c:pt idx="2">
                  <c:v>1.9114976584153685</c:v>
                </c:pt>
              </c:numCache>
            </c:numRef>
          </c:xVal>
          <c:yVal>
            <c:numRef>
              <c:f>'Sheet 1'!$AF$5:$AF$7</c:f>
              <c:numCache>
                <c:formatCode>0.00</c:formatCode>
                <c:ptCount val="3"/>
                <c:pt idx="0">
                  <c:v>1.791759469228055</c:v>
                </c:pt>
                <c:pt idx="1">
                  <c:v>2.1633230256605378</c:v>
                </c:pt>
                <c:pt idx="2">
                  <c:v>3.4812400893356918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8492-4AB9-9EA3-DECE43903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1857487"/>
        <c:axId val="1362114447"/>
        <c:extLst/>
      </c:scatterChart>
      <c:valAx>
        <c:axId val="13618574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1/T </a:t>
                </a:r>
                <a:r>
                  <a:rPr lang="de-DE" sz="1000" b="0" i="0" u="none" strike="noStrike" baseline="0">
                    <a:effectLst/>
                  </a:rPr>
                  <a:t>· 10</a:t>
                </a:r>
                <a:r>
                  <a:rPr lang="de-DE" sz="1000" b="0" i="0" u="none" strike="noStrike" baseline="30000">
                    <a:effectLst/>
                  </a:rPr>
                  <a:t>3</a:t>
                </a:r>
                <a:r>
                  <a:rPr lang="de-DE">
                    <a:solidFill>
                      <a:schemeClr val="tx1"/>
                    </a:solidFill>
                  </a:rPr>
                  <a:t> [</a:t>
                </a:r>
                <a:r>
                  <a:rPr lang="de-DE" baseline="0">
                    <a:solidFill>
                      <a:schemeClr val="tx1"/>
                    </a:solidFill>
                  </a:rPr>
                  <a:t>K</a:t>
                </a:r>
                <a:r>
                  <a:rPr lang="de-DE" baseline="30000">
                    <a:solidFill>
                      <a:schemeClr val="tx1"/>
                    </a:solidFill>
                  </a:rPr>
                  <a:t>-1</a:t>
                </a:r>
                <a:r>
                  <a:rPr lang="de-DE" baseline="0">
                    <a:solidFill>
                      <a:schemeClr val="tx1"/>
                    </a:solidFill>
                  </a:rPr>
                  <a:t>]</a:t>
                </a:r>
                <a:endParaRPr lang="de-DE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out"/>
        <c:minorTickMark val="out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62114447"/>
        <c:crossesAt val="-5"/>
        <c:crossBetween val="midCat"/>
        <c:minorUnit val="2.5000000000000005E-2"/>
      </c:valAx>
      <c:valAx>
        <c:axId val="1362114447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ln k</a:t>
                </a:r>
                <a:r>
                  <a:rPr lang="de-DE" baseline="-25000">
                    <a:solidFill>
                      <a:schemeClr val="tx1"/>
                    </a:solidFill>
                  </a:rPr>
                  <a:t>s</a:t>
                </a:r>
                <a:r>
                  <a:rPr lang="de-DE">
                    <a:solidFill>
                      <a:schemeClr val="tx1"/>
                    </a:solidFill>
                  </a:rPr>
                  <a:t>' / ln t</a:t>
                </a:r>
                <a:r>
                  <a:rPr lang="de-DE" baseline="-25000">
                    <a:solidFill>
                      <a:schemeClr val="tx1"/>
                    </a:solidFill>
                  </a:rPr>
                  <a:t>i  </a:t>
                </a:r>
                <a:r>
                  <a:rPr lang="de-DE" sz="1000" b="0" i="0" u="none" strike="noStrike" baseline="0">
                    <a:effectLst/>
                  </a:rPr>
                  <a:t>[-]</a:t>
                </a:r>
                <a:r>
                  <a:rPr lang="de-DE">
                    <a:solidFill>
                      <a:schemeClr val="tx1"/>
                    </a:solidFill>
                  </a:rPr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61857487"/>
        <c:crosses val="autoZero"/>
        <c:crossBetween val="midCat"/>
        <c:minorUnit val="0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512401574803148"/>
          <c:y val="0.32175707203266263"/>
          <c:w val="0.39820931758530187"/>
          <c:h val="0.22685622630504521"/>
        </c:manualLayout>
      </c:layout>
      <c:overlay val="1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</xdr:row>
      <xdr:rowOff>0</xdr:rowOff>
    </xdr:from>
    <xdr:to>
      <xdr:col>24</xdr:col>
      <xdr:colOff>0</xdr:colOff>
      <xdr:row>16</xdr:row>
      <xdr:rowOff>76200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805A264A-B29C-4E5F-AB01-045F66670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18</xdr:row>
      <xdr:rowOff>0</xdr:rowOff>
    </xdr:from>
    <xdr:to>
      <xdr:col>24</xdr:col>
      <xdr:colOff>0</xdr:colOff>
      <xdr:row>32</xdr:row>
      <xdr:rowOff>76200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CA855DE2-AF49-4097-8919-30ACE78C55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DA441-4793-4637-910D-D8ED6E3782EE}">
  <dimension ref="B1:AF24"/>
  <sheetViews>
    <sheetView tabSelected="1" zoomScale="115" zoomScaleNormal="115" workbookViewId="0">
      <selection activeCell="J5" sqref="J5"/>
    </sheetView>
  </sheetViews>
  <sheetFormatPr baseColWidth="10" defaultRowHeight="15" x14ac:dyDescent="0.25"/>
  <cols>
    <col min="2" max="2" width="7.28515625" bestFit="1" customWidth="1"/>
    <col min="3" max="3" width="7.42578125" bestFit="1" customWidth="1"/>
    <col min="4" max="5" width="7.28515625" bestFit="1" customWidth="1"/>
    <col min="6" max="7" width="7.28515625" customWidth="1"/>
    <col min="8" max="8" width="16.5703125" bestFit="1" customWidth="1"/>
    <col min="9" max="9" width="7.85546875" customWidth="1"/>
  </cols>
  <sheetData>
    <row r="1" spans="2:32" x14ac:dyDescent="0.25">
      <c r="L1" s="8" t="s">
        <v>7</v>
      </c>
      <c r="P1" s="8" t="s">
        <v>8</v>
      </c>
      <c r="Q1" s="24"/>
    </row>
    <row r="2" spans="2:32" ht="18" x14ac:dyDescent="0.35">
      <c r="B2" s="5" t="s">
        <v>0</v>
      </c>
      <c r="C2" s="5" t="s">
        <v>1</v>
      </c>
      <c r="D2" s="5" t="s">
        <v>2</v>
      </c>
      <c r="E2" s="5" t="s">
        <v>3</v>
      </c>
      <c r="F2" s="22" t="s">
        <v>30</v>
      </c>
      <c r="G2" s="22" t="s">
        <v>31</v>
      </c>
      <c r="H2" s="5" t="s">
        <v>29</v>
      </c>
      <c r="I2" s="13"/>
      <c r="J2" s="7" t="s">
        <v>4</v>
      </c>
      <c r="K2" s="8" t="s">
        <v>5</v>
      </c>
      <c r="L2" s="8" t="s">
        <v>6</v>
      </c>
      <c r="N2" s="11" t="s">
        <v>10</v>
      </c>
      <c r="O2" s="11" t="s">
        <v>11</v>
      </c>
      <c r="P2" s="8" t="s">
        <v>9</v>
      </c>
      <c r="Q2" s="11" t="s">
        <v>12</v>
      </c>
    </row>
    <row r="3" spans="2:32" x14ac:dyDescent="0.25">
      <c r="B3" s="4">
        <v>1</v>
      </c>
      <c r="C3" s="2">
        <v>15.6</v>
      </c>
      <c r="D3" s="2">
        <v>15.51</v>
      </c>
      <c r="E3" s="2">
        <v>16.47</v>
      </c>
      <c r="F3" s="2">
        <f>AVERAGE(C3:E3)</f>
        <v>15.86</v>
      </c>
      <c r="G3" s="2">
        <f>_xlfn.STDEV.S(C3:E3)</f>
        <v>0.53018864567246204</v>
      </c>
      <c r="H3" s="3">
        <f>C3*D3*E3</f>
        <v>3985.0153199999995</v>
      </c>
      <c r="I3" s="12"/>
      <c r="J3">
        <v>15625</v>
      </c>
      <c r="K3" s="9">
        <f t="shared" ref="K3:K20" si="0">H3/J3</f>
        <v>0.25504098047999996</v>
      </c>
      <c r="L3" s="9">
        <f>1-K3</f>
        <v>0.74495901951999999</v>
      </c>
      <c r="N3" s="10">
        <v>275</v>
      </c>
      <c r="O3" s="10">
        <v>30</v>
      </c>
      <c r="P3" s="9">
        <f t="shared" ref="P3:P20" si="1">(1-L3)^(1/3)</f>
        <v>0.63416653872822693</v>
      </c>
      <c r="Q3" s="9">
        <f>1-P3</f>
        <v>0.36583346127177307</v>
      </c>
      <c r="Y3" s="10" t="s">
        <v>16</v>
      </c>
      <c r="Z3" s="10" t="s">
        <v>16</v>
      </c>
      <c r="AA3" s="10" t="s">
        <v>20</v>
      </c>
      <c r="AB3" s="10" t="s">
        <v>20</v>
      </c>
      <c r="AC3" s="25" t="s">
        <v>13</v>
      </c>
      <c r="AD3" s="25"/>
      <c r="AE3" s="25" t="s">
        <v>14</v>
      </c>
      <c r="AF3" s="25"/>
    </row>
    <row r="4" spans="2:32" x14ac:dyDescent="0.25">
      <c r="B4" s="4">
        <v>2</v>
      </c>
      <c r="C4" s="2">
        <v>25.24</v>
      </c>
      <c r="D4" s="2">
        <v>25.23</v>
      </c>
      <c r="E4" s="2">
        <v>25.21</v>
      </c>
      <c r="F4" s="2">
        <f t="shared" ref="F4:F20" si="2">AVERAGE(C4:E4)</f>
        <v>25.22666666666667</v>
      </c>
      <c r="G4" s="2">
        <f t="shared" ref="G4:G20" si="3">_xlfn.STDEV.S(C4:E4)</f>
        <v>1.5275252316518367E-2</v>
      </c>
      <c r="H4" s="3">
        <f>C4*D4*E4</f>
        <v>16053.859092000001</v>
      </c>
      <c r="I4" s="12"/>
      <c r="J4">
        <v>15625</v>
      </c>
      <c r="K4" s="9">
        <f t="shared" si="0"/>
        <v>1.0274469818880001</v>
      </c>
      <c r="L4" s="9">
        <f t="shared" ref="L4:L20" si="4">1-K4</f>
        <v>-2.7446981888000099E-2</v>
      </c>
      <c r="N4" s="14">
        <v>250</v>
      </c>
      <c r="O4" s="14">
        <v>15</v>
      </c>
      <c r="P4" s="9">
        <f t="shared" si="1"/>
        <v>1.0090665433248458</v>
      </c>
      <c r="Q4" s="15">
        <f t="shared" ref="Q4:Q20" si="5">1-P4</f>
        <v>-9.0665433248457994E-3</v>
      </c>
      <c r="Y4" s="10" t="s">
        <v>17</v>
      </c>
      <c r="Z4" s="10" t="s">
        <v>18</v>
      </c>
      <c r="AA4" s="10" t="s">
        <v>19</v>
      </c>
      <c r="AB4" s="10" t="s">
        <v>21</v>
      </c>
      <c r="AC4" s="18" t="s">
        <v>22</v>
      </c>
      <c r="AE4" s="18" t="s">
        <v>15</v>
      </c>
    </row>
    <row r="5" spans="2:32" x14ac:dyDescent="0.25">
      <c r="B5" s="4">
        <v>3</v>
      </c>
      <c r="C5" s="2">
        <v>25.12</v>
      </c>
      <c r="D5" s="2">
        <v>26.27</v>
      </c>
      <c r="E5" s="2">
        <v>25.14</v>
      </c>
      <c r="F5" s="2">
        <f t="shared" si="2"/>
        <v>25.51</v>
      </c>
      <c r="G5" s="2">
        <f t="shared" si="3"/>
        <v>0.65825526963329284</v>
      </c>
      <c r="H5" s="3">
        <f t="shared" ref="H5:H20" si="6">C5*D5*E5</f>
        <v>16589.946336000001</v>
      </c>
      <c r="I5" s="12"/>
      <c r="J5">
        <v>15625</v>
      </c>
      <c r="K5" s="9">
        <f t="shared" si="0"/>
        <v>1.061756565504</v>
      </c>
      <c r="L5" s="9">
        <f t="shared" si="4"/>
        <v>-6.1756565503999994E-2</v>
      </c>
      <c r="N5" s="14">
        <v>250</v>
      </c>
      <c r="O5" s="14">
        <v>30</v>
      </c>
      <c r="P5" s="9">
        <f t="shared" si="1"/>
        <v>1.0201757244036369</v>
      </c>
      <c r="Q5" s="15">
        <f t="shared" si="5"/>
        <v>-2.0175724403636908E-2</v>
      </c>
      <c r="Y5">
        <v>300</v>
      </c>
      <c r="Z5">
        <f>Y5+273.15</f>
        <v>573.15</v>
      </c>
      <c r="AA5">
        <f>1/Z5</f>
        <v>1.7447439588240427E-3</v>
      </c>
      <c r="AB5" s="9">
        <f>1000*AA5</f>
        <v>1.7447439588240428</v>
      </c>
      <c r="AC5">
        <v>4.1700000000000001E-2</v>
      </c>
      <c r="AD5" s="9">
        <f>LN(AC5)</f>
        <v>-3.1772541501773812</v>
      </c>
      <c r="AE5" s="1">
        <v>6</v>
      </c>
      <c r="AF5" s="20">
        <f>LN(AE5)</f>
        <v>1.791759469228055</v>
      </c>
    </row>
    <row r="6" spans="2:32" x14ac:dyDescent="0.25">
      <c r="B6" s="4">
        <v>4</v>
      </c>
      <c r="C6" s="2">
        <v>21.68</v>
      </c>
      <c r="D6" s="2">
        <v>21.61</v>
      </c>
      <c r="E6" s="2">
        <v>22.44</v>
      </c>
      <c r="F6" s="2">
        <f t="shared" si="2"/>
        <v>21.91</v>
      </c>
      <c r="G6" s="2">
        <f t="shared" si="3"/>
        <v>0.46032597145935716</v>
      </c>
      <c r="H6" s="3">
        <f t="shared" si="6"/>
        <v>10513.247712</v>
      </c>
      <c r="I6" s="12"/>
      <c r="J6">
        <v>15625</v>
      </c>
      <c r="K6" s="9">
        <f t="shared" si="0"/>
        <v>0.67284785356800003</v>
      </c>
      <c r="L6" s="9">
        <f t="shared" si="4"/>
        <v>0.32715214643199997</v>
      </c>
      <c r="N6" s="10">
        <v>275</v>
      </c>
      <c r="O6" s="10">
        <v>15</v>
      </c>
      <c r="P6" s="9">
        <f t="shared" si="1"/>
        <v>0.87627204527861924</v>
      </c>
      <c r="Q6" s="9">
        <f t="shared" si="5"/>
        <v>0.12372795472138076</v>
      </c>
      <c r="Y6">
        <v>275</v>
      </c>
      <c r="Z6">
        <f t="shared" ref="Z6:Z7" si="7">Y6+273.15</f>
        <v>548.15</v>
      </c>
      <c r="AA6">
        <f t="shared" ref="AA6:AA7" si="8">1/Z6</f>
        <v>1.8243181610872938E-3</v>
      </c>
      <c r="AB6" s="9">
        <f t="shared" ref="AB6:AB7" si="9">1000*AA6</f>
        <v>1.8243181610872938</v>
      </c>
      <c r="AC6">
        <v>1.4500000000000001E-2</v>
      </c>
      <c r="AD6" s="9">
        <f t="shared" ref="AD6:AD7" si="10">LN(AC6)</f>
        <v>-4.2336066295556085</v>
      </c>
      <c r="AE6">
        <v>8.6999999999999993</v>
      </c>
      <c r="AF6" s="20">
        <f t="shared" ref="AF6:AF7" si="11">LN(AE6)</f>
        <v>2.1633230256605378</v>
      </c>
    </row>
    <row r="7" spans="2:32" x14ac:dyDescent="0.25">
      <c r="B7" s="4">
        <v>5</v>
      </c>
      <c r="C7" s="2">
        <v>20.91</v>
      </c>
      <c r="D7" s="2">
        <v>21.17</v>
      </c>
      <c r="E7" s="6">
        <v>21.6</v>
      </c>
      <c r="F7" s="2">
        <f t="shared" si="2"/>
        <v>21.226666666666667</v>
      </c>
      <c r="G7" s="2">
        <f t="shared" si="3"/>
        <v>0.34847285881878048</v>
      </c>
      <c r="H7" s="3">
        <f t="shared" si="6"/>
        <v>9561.5575200000021</v>
      </c>
      <c r="I7" s="12"/>
      <c r="J7">
        <v>15625</v>
      </c>
      <c r="K7" s="9">
        <f t="shared" si="0"/>
        <v>0.61193968128000009</v>
      </c>
      <c r="L7" s="9">
        <f t="shared" si="4"/>
        <v>0.38806031871999991</v>
      </c>
      <c r="N7" s="10">
        <v>250</v>
      </c>
      <c r="O7" s="10">
        <v>45</v>
      </c>
      <c r="P7" s="9">
        <f t="shared" si="1"/>
        <v>0.84899058087416235</v>
      </c>
      <c r="Q7" s="9">
        <f t="shared" si="5"/>
        <v>0.15100941912583765</v>
      </c>
      <c r="Y7">
        <v>250</v>
      </c>
      <c r="Z7">
        <f t="shared" si="7"/>
        <v>523.15</v>
      </c>
      <c r="AA7">
        <f t="shared" si="8"/>
        <v>1.9114976584153685E-3</v>
      </c>
      <c r="AB7" s="9">
        <f t="shared" si="9"/>
        <v>1.9114976584153685</v>
      </c>
      <c r="AC7" s="19">
        <v>8.2000000000000007E-3</v>
      </c>
      <c r="AD7" s="9">
        <f t="shared" si="10"/>
        <v>-4.8036211247119294</v>
      </c>
      <c r="AE7">
        <v>32.5</v>
      </c>
      <c r="AF7" s="20">
        <f t="shared" si="11"/>
        <v>3.4812400893356918</v>
      </c>
    </row>
    <row r="8" spans="2:32" x14ac:dyDescent="0.25">
      <c r="B8" s="4">
        <v>6</v>
      </c>
      <c r="C8" s="2">
        <v>14.76</v>
      </c>
      <c r="D8" s="2">
        <v>14.92</v>
      </c>
      <c r="E8" s="2">
        <v>16.45</v>
      </c>
      <c r="F8" s="2">
        <f t="shared" si="2"/>
        <v>15.376666666666665</v>
      </c>
      <c r="G8" s="2">
        <f t="shared" si="3"/>
        <v>0.9329701674401667</v>
      </c>
      <c r="H8" s="3">
        <f t="shared" si="6"/>
        <v>3622.6058399999997</v>
      </c>
      <c r="I8" s="12"/>
      <c r="J8">
        <v>15625</v>
      </c>
      <c r="K8" s="9">
        <f t="shared" si="0"/>
        <v>0.23184677375999999</v>
      </c>
      <c r="L8" s="9">
        <f t="shared" si="4"/>
        <v>0.76815322624000004</v>
      </c>
      <c r="N8" s="10">
        <v>300</v>
      </c>
      <c r="O8" s="10">
        <v>15</v>
      </c>
      <c r="P8" s="9">
        <f t="shared" si="1"/>
        <v>0.6143280596106484</v>
      </c>
      <c r="Q8" s="9">
        <f t="shared" si="5"/>
        <v>0.3856719403893516</v>
      </c>
    </row>
    <row r="9" spans="2:32" x14ac:dyDescent="0.25">
      <c r="B9" s="4">
        <v>7</v>
      </c>
      <c r="C9" s="2">
        <v>15.37</v>
      </c>
      <c r="D9" s="2">
        <v>15.39</v>
      </c>
      <c r="E9" s="2">
        <v>17.13</v>
      </c>
      <c r="F9" s="2">
        <f t="shared" si="2"/>
        <v>15.963333333333333</v>
      </c>
      <c r="G9" s="2">
        <f t="shared" si="3"/>
        <v>1.0104124570359039</v>
      </c>
      <c r="H9" s="3">
        <f t="shared" si="6"/>
        <v>4052.0038589999995</v>
      </c>
      <c r="I9" s="12"/>
      <c r="J9">
        <v>15625</v>
      </c>
      <c r="K9" s="9">
        <f t="shared" si="0"/>
        <v>0.25932824697599999</v>
      </c>
      <c r="L9" s="9">
        <f t="shared" si="4"/>
        <v>0.74067175302400001</v>
      </c>
      <c r="N9" s="10">
        <v>300</v>
      </c>
      <c r="O9" s="10">
        <v>15</v>
      </c>
      <c r="P9" s="9">
        <f t="shared" si="1"/>
        <v>0.63770028061260298</v>
      </c>
      <c r="Q9" s="9">
        <f t="shared" si="5"/>
        <v>0.36229971938739702</v>
      </c>
    </row>
    <row r="10" spans="2:32" x14ac:dyDescent="0.25">
      <c r="B10" s="4">
        <v>8</v>
      </c>
      <c r="C10" s="2">
        <v>0</v>
      </c>
      <c r="D10" s="2">
        <v>0</v>
      </c>
      <c r="E10" s="2">
        <v>0</v>
      </c>
      <c r="F10" s="2">
        <f t="shared" si="2"/>
        <v>0</v>
      </c>
      <c r="G10" s="2">
        <f t="shared" si="3"/>
        <v>0</v>
      </c>
      <c r="H10" s="3">
        <f t="shared" si="6"/>
        <v>0</v>
      </c>
      <c r="I10" s="12"/>
      <c r="J10">
        <v>15625</v>
      </c>
      <c r="K10" s="9">
        <f t="shared" si="0"/>
        <v>0</v>
      </c>
      <c r="L10" s="9">
        <f t="shared" si="4"/>
        <v>1</v>
      </c>
      <c r="N10" s="16">
        <v>300</v>
      </c>
      <c r="O10" s="16">
        <v>30</v>
      </c>
      <c r="P10" s="9">
        <f t="shared" si="1"/>
        <v>0</v>
      </c>
      <c r="Q10" s="17">
        <f t="shared" si="5"/>
        <v>1</v>
      </c>
    </row>
    <row r="11" spans="2:32" x14ac:dyDescent="0.25">
      <c r="B11" s="4">
        <v>9</v>
      </c>
      <c r="C11" s="2">
        <v>10.4</v>
      </c>
      <c r="D11" s="2">
        <v>12.55</v>
      </c>
      <c r="E11" s="2">
        <v>10.28</v>
      </c>
      <c r="F11" s="2">
        <f t="shared" si="2"/>
        <v>11.076666666666668</v>
      </c>
      <c r="G11" s="2">
        <f t="shared" si="3"/>
        <v>1.2773540360187283</v>
      </c>
      <c r="H11" s="3">
        <f t="shared" si="6"/>
        <v>1341.7456</v>
      </c>
      <c r="I11" s="12"/>
      <c r="J11">
        <v>15625</v>
      </c>
      <c r="K11" s="9">
        <f t="shared" si="0"/>
        <v>8.5871718399999991E-2</v>
      </c>
      <c r="L11" s="9">
        <f t="shared" si="4"/>
        <v>0.91412828160000004</v>
      </c>
      <c r="N11" s="10">
        <v>275</v>
      </c>
      <c r="O11" s="10">
        <v>45</v>
      </c>
      <c r="P11" s="9">
        <f t="shared" si="1"/>
        <v>0.44118091585907004</v>
      </c>
      <c r="Q11" s="9">
        <f t="shared" si="5"/>
        <v>0.55881908414092996</v>
      </c>
    </row>
    <row r="12" spans="2:32" x14ac:dyDescent="0.25">
      <c r="B12" s="4">
        <v>10</v>
      </c>
      <c r="C12" s="2">
        <v>25.23</v>
      </c>
      <c r="D12" s="2">
        <v>25.23</v>
      </c>
      <c r="E12" s="2">
        <v>25.23</v>
      </c>
      <c r="F12" s="2">
        <f t="shared" si="2"/>
        <v>25.23</v>
      </c>
      <c r="G12" s="2">
        <f t="shared" si="3"/>
        <v>0</v>
      </c>
      <c r="H12" s="3">
        <f t="shared" si="6"/>
        <v>16060.229667000001</v>
      </c>
      <c r="I12" s="12"/>
      <c r="J12">
        <v>15625</v>
      </c>
      <c r="K12" s="9">
        <f t="shared" si="0"/>
        <v>1.0278546986880002</v>
      </c>
      <c r="L12" s="9">
        <f t="shared" si="4"/>
        <v>-2.7854698688000168E-2</v>
      </c>
      <c r="N12" s="14">
        <v>250</v>
      </c>
      <c r="O12" s="14">
        <v>15</v>
      </c>
      <c r="P12" s="9">
        <f t="shared" si="1"/>
        <v>1.0092000000000001</v>
      </c>
      <c r="Q12" s="15">
        <f t="shared" si="5"/>
        <v>-9.200000000000097E-3</v>
      </c>
    </row>
    <row r="13" spans="2:32" x14ac:dyDescent="0.25">
      <c r="B13" s="4">
        <v>11</v>
      </c>
      <c r="C13" s="2">
        <v>0</v>
      </c>
      <c r="D13" s="2">
        <v>0</v>
      </c>
      <c r="E13" s="2">
        <v>0</v>
      </c>
      <c r="F13" s="2">
        <f t="shared" si="2"/>
        <v>0</v>
      </c>
      <c r="G13" s="2">
        <f t="shared" si="3"/>
        <v>0</v>
      </c>
      <c r="H13" s="3">
        <f t="shared" si="6"/>
        <v>0</v>
      </c>
      <c r="I13" s="12"/>
      <c r="J13">
        <v>15625</v>
      </c>
      <c r="K13" s="9">
        <f t="shared" si="0"/>
        <v>0</v>
      </c>
      <c r="L13" s="9">
        <f t="shared" si="4"/>
        <v>1</v>
      </c>
      <c r="N13" s="16">
        <v>300</v>
      </c>
      <c r="O13" s="16">
        <v>45</v>
      </c>
      <c r="P13" s="9">
        <f t="shared" si="1"/>
        <v>0</v>
      </c>
      <c r="Q13" s="17">
        <f t="shared" si="5"/>
        <v>1</v>
      </c>
    </row>
    <row r="14" spans="2:32" x14ac:dyDescent="0.25">
      <c r="B14" s="4">
        <v>12</v>
      </c>
      <c r="C14" s="2">
        <v>19.54</v>
      </c>
      <c r="D14" s="2">
        <v>19.579999999999998</v>
      </c>
      <c r="E14" s="2">
        <v>20.39</v>
      </c>
      <c r="F14" s="2">
        <f t="shared" si="2"/>
        <v>19.836666666666666</v>
      </c>
      <c r="G14" s="2">
        <f t="shared" si="3"/>
        <v>0.47961790347456207</v>
      </c>
      <c r="H14" s="3">
        <f t="shared" si="6"/>
        <v>7801.0753479999994</v>
      </c>
      <c r="I14" s="12"/>
      <c r="J14">
        <v>15625</v>
      </c>
      <c r="K14" s="9">
        <f t="shared" si="0"/>
        <v>0.49926882227199998</v>
      </c>
      <c r="L14" s="9">
        <f t="shared" si="4"/>
        <v>0.50073117772800002</v>
      </c>
      <c r="N14" s="10">
        <v>275</v>
      </c>
      <c r="O14" s="10">
        <v>30</v>
      </c>
      <c r="P14" s="9">
        <f t="shared" si="1"/>
        <v>0.79331344647526092</v>
      </c>
      <c r="Q14" s="9">
        <f t="shared" si="5"/>
        <v>0.20668655352473908</v>
      </c>
    </row>
    <row r="15" spans="2:32" x14ac:dyDescent="0.25">
      <c r="B15" s="4">
        <v>13</v>
      </c>
      <c r="C15" s="2">
        <v>22.56</v>
      </c>
      <c r="D15" s="2">
        <v>24.15</v>
      </c>
      <c r="E15" s="2">
        <v>24.22</v>
      </c>
      <c r="F15" s="2">
        <f t="shared" si="2"/>
        <v>23.643333333333331</v>
      </c>
      <c r="G15" s="2">
        <f t="shared" si="3"/>
        <v>0.9388468103654255</v>
      </c>
      <c r="H15" s="3">
        <f t="shared" si="6"/>
        <v>13195.637279999999</v>
      </c>
      <c r="I15" s="12"/>
      <c r="J15">
        <v>15625</v>
      </c>
      <c r="K15" s="9">
        <f t="shared" si="0"/>
        <v>0.84452078591999991</v>
      </c>
      <c r="L15" s="9">
        <f t="shared" si="4"/>
        <v>0.15547921408000009</v>
      </c>
      <c r="N15" s="10">
        <v>250</v>
      </c>
      <c r="O15" s="10">
        <v>45</v>
      </c>
      <c r="P15" s="9">
        <f t="shared" si="1"/>
        <v>0.94522844189193089</v>
      </c>
      <c r="Q15" s="9">
        <f t="shared" si="5"/>
        <v>5.4771558108069107E-2</v>
      </c>
    </row>
    <row r="16" spans="2:32" x14ac:dyDescent="0.25">
      <c r="B16" s="4">
        <v>14</v>
      </c>
      <c r="C16" s="2">
        <v>25.31</v>
      </c>
      <c r="D16" s="2">
        <v>25.21</v>
      </c>
      <c r="E16" s="2">
        <v>25.19</v>
      </c>
      <c r="F16" s="2">
        <f t="shared" si="2"/>
        <v>25.236666666666665</v>
      </c>
      <c r="G16" s="2">
        <f t="shared" si="3"/>
        <v>6.4291005073285001E-2</v>
      </c>
      <c r="H16" s="3">
        <f t="shared" si="6"/>
        <v>16072.859869000002</v>
      </c>
      <c r="I16" s="12"/>
      <c r="J16">
        <v>15625</v>
      </c>
      <c r="K16" s="9">
        <f t="shared" si="0"/>
        <v>1.0286630316160001</v>
      </c>
      <c r="L16" s="9">
        <f t="shared" si="4"/>
        <v>-2.8663031616000145E-2</v>
      </c>
      <c r="N16" s="14">
        <v>250</v>
      </c>
      <c r="O16" s="14">
        <v>15</v>
      </c>
      <c r="P16" s="9">
        <f t="shared" si="1"/>
        <v>1.0094644848010628</v>
      </c>
      <c r="Q16" s="15">
        <f t="shared" si="5"/>
        <v>-9.4644848010627669E-3</v>
      </c>
    </row>
    <row r="17" spans="2:28" x14ac:dyDescent="0.25">
      <c r="B17" s="4">
        <v>15</v>
      </c>
      <c r="C17" s="2">
        <v>0</v>
      </c>
      <c r="D17" s="2">
        <v>0</v>
      </c>
      <c r="E17" s="2">
        <v>0</v>
      </c>
      <c r="F17" s="2">
        <f t="shared" si="2"/>
        <v>0</v>
      </c>
      <c r="G17" s="2">
        <f t="shared" si="3"/>
        <v>0</v>
      </c>
      <c r="H17" s="3">
        <f t="shared" si="6"/>
        <v>0</v>
      </c>
      <c r="I17" s="12"/>
      <c r="J17">
        <v>15625</v>
      </c>
      <c r="K17" s="9">
        <f t="shared" si="0"/>
        <v>0</v>
      </c>
      <c r="L17" s="9">
        <f t="shared" si="4"/>
        <v>1</v>
      </c>
      <c r="N17" s="16">
        <v>300</v>
      </c>
      <c r="O17" s="16">
        <v>45</v>
      </c>
      <c r="P17" s="9">
        <f t="shared" si="1"/>
        <v>0</v>
      </c>
      <c r="Q17" s="17">
        <f t="shared" si="5"/>
        <v>1</v>
      </c>
    </row>
    <row r="18" spans="2:28" x14ac:dyDescent="0.25">
      <c r="B18" s="4">
        <v>16</v>
      </c>
      <c r="C18" s="2">
        <v>0</v>
      </c>
      <c r="D18" s="2">
        <v>0</v>
      </c>
      <c r="E18" s="2">
        <v>0</v>
      </c>
      <c r="F18" s="2">
        <f t="shared" si="2"/>
        <v>0</v>
      </c>
      <c r="G18" s="2">
        <f t="shared" si="3"/>
        <v>0</v>
      </c>
      <c r="H18" s="3">
        <f t="shared" si="6"/>
        <v>0</v>
      </c>
      <c r="I18" s="12"/>
      <c r="J18">
        <v>15625</v>
      </c>
      <c r="K18" s="9">
        <f t="shared" si="0"/>
        <v>0</v>
      </c>
      <c r="L18" s="9">
        <f t="shared" si="4"/>
        <v>1</v>
      </c>
      <c r="N18" s="16">
        <v>300</v>
      </c>
      <c r="O18" s="16">
        <v>45</v>
      </c>
      <c r="P18" s="9">
        <f t="shared" si="1"/>
        <v>0</v>
      </c>
      <c r="Q18" s="17">
        <f t="shared" si="5"/>
        <v>1</v>
      </c>
    </row>
    <row r="19" spans="2:28" x14ac:dyDescent="0.25">
      <c r="B19" s="4">
        <v>17</v>
      </c>
      <c r="C19" s="2">
        <v>19.91</v>
      </c>
      <c r="D19" s="2">
        <v>17.989999999999998</v>
      </c>
      <c r="E19" s="2">
        <v>18.87</v>
      </c>
      <c r="F19" s="2">
        <f t="shared" si="2"/>
        <v>18.923333333333332</v>
      </c>
      <c r="G19" s="2">
        <f t="shared" si="3"/>
        <v>0.9611104688501394</v>
      </c>
      <c r="H19" s="3">
        <f t="shared" si="6"/>
        <v>6758.8735829999996</v>
      </c>
      <c r="I19" s="12"/>
      <c r="J19">
        <v>15625</v>
      </c>
      <c r="K19" s="9">
        <f t="shared" si="0"/>
        <v>0.43256790931199995</v>
      </c>
      <c r="L19" s="9">
        <f t="shared" si="4"/>
        <v>0.56743209068800005</v>
      </c>
      <c r="N19" s="10">
        <v>275</v>
      </c>
      <c r="O19" s="10">
        <v>30</v>
      </c>
      <c r="P19" s="9">
        <f t="shared" si="1"/>
        <v>0.75628374455867753</v>
      </c>
      <c r="Q19" s="9">
        <f t="shared" si="5"/>
        <v>0.24371625544132247</v>
      </c>
    </row>
    <row r="20" spans="2:28" x14ac:dyDescent="0.25">
      <c r="B20" s="4">
        <v>18</v>
      </c>
      <c r="C20" s="2">
        <v>15.42</v>
      </c>
      <c r="D20" s="2">
        <v>15.99</v>
      </c>
      <c r="E20" s="6">
        <v>16.78</v>
      </c>
      <c r="F20" s="2">
        <f t="shared" si="2"/>
        <v>16.063333333333333</v>
      </c>
      <c r="G20" s="2">
        <f t="shared" si="3"/>
        <v>0.68295924719805512</v>
      </c>
      <c r="H20" s="3">
        <f t="shared" si="6"/>
        <v>4137.3741239999999</v>
      </c>
      <c r="I20" s="12"/>
      <c r="J20">
        <v>15625</v>
      </c>
      <c r="K20" s="9">
        <f t="shared" si="0"/>
        <v>0.26479194393599997</v>
      </c>
      <c r="L20" s="9">
        <f t="shared" si="4"/>
        <v>0.73520805606399997</v>
      </c>
      <c r="N20" s="10">
        <v>275</v>
      </c>
      <c r="O20" s="10">
        <v>30</v>
      </c>
      <c r="P20" s="9">
        <f t="shared" si="1"/>
        <v>0.6421476871050249</v>
      </c>
      <c r="Q20" s="9">
        <f t="shared" si="5"/>
        <v>0.3578523128949751</v>
      </c>
    </row>
    <row r="21" spans="2:28" x14ac:dyDescent="0.25">
      <c r="H21" s="1"/>
      <c r="I21" s="1"/>
      <c r="Z21" t="s">
        <v>24</v>
      </c>
    </row>
    <row r="22" spans="2:28" x14ac:dyDescent="0.25">
      <c r="Z22" s="23" t="s">
        <v>27</v>
      </c>
      <c r="AA22" s="9">
        <f>9.702*8.314</f>
        <v>80.662428000000006</v>
      </c>
      <c r="AB22" t="s">
        <v>23</v>
      </c>
    </row>
    <row r="23" spans="2:28" x14ac:dyDescent="0.25">
      <c r="Z23" t="s">
        <v>25</v>
      </c>
    </row>
    <row r="24" spans="2:28" x14ac:dyDescent="0.25">
      <c r="Z24" s="23" t="s">
        <v>28</v>
      </c>
      <c r="AA24" s="21">
        <f>EXP(13.653)</f>
        <v>850007.11583326128</v>
      </c>
      <c r="AB24" t="s">
        <v>26</v>
      </c>
    </row>
  </sheetData>
  <mergeCells count="2">
    <mergeCell ref="AE3:AF3"/>
    <mergeCell ref="AC3:AD3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Konrad Wieland</dc:creator>
  <cp:lastModifiedBy>Simon Backens</cp:lastModifiedBy>
  <dcterms:created xsi:type="dcterms:W3CDTF">2023-02-28T09:34:57Z</dcterms:created>
  <dcterms:modified xsi:type="dcterms:W3CDTF">2025-03-26T14:15:21Z</dcterms:modified>
</cp:coreProperties>
</file>