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O:\Neue Werkstoffe\01 - Projekte\03 - Abgeschlossen\OE430 - FVT\20 - 182 230 - TBI - SolvoCycle\09 - Veröffentlichungen\04 LITESTONE Wasserphase\Repository\"/>
    </mc:Choice>
  </mc:AlternateContent>
  <xr:revisionPtr revIDLastSave="0" documentId="13_ncr:1_{3696EC3B-E38A-4893-9F65-F5790DA6E069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-M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4" i="1" l="1"/>
  <c r="I83" i="1"/>
  <c r="I82" i="1"/>
  <c r="M45" i="1" l="1"/>
  <c r="M44" i="1"/>
  <c r="O41" i="1"/>
  <c r="O42" i="1"/>
  <c r="O40" i="1"/>
  <c r="M42" i="1"/>
  <c r="K42" i="1" s="1"/>
  <c r="M40" i="1"/>
  <c r="K40" i="1" s="1"/>
  <c r="I76" i="1"/>
  <c r="I77" i="1"/>
  <c r="I75" i="1"/>
  <c r="M41" i="1"/>
  <c r="K41" i="1" s="1"/>
  <c r="P50" i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46" i="1"/>
  <c r="P46" i="1" s="1"/>
  <c r="O47" i="1"/>
  <c r="P47" i="1" s="1"/>
  <c r="O48" i="1"/>
  <c r="P48" i="1" s="1"/>
  <c r="O49" i="1"/>
  <c r="P49" i="1" s="1"/>
  <c r="O50" i="1"/>
  <c r="O51" i="1"/>
  <c r="P51" i="1" s="1"/>
  <c r="O52" i="1"/>
  <c r="P52" i="1" s="1"/>
  <c r="O53" i="1"/>
  <c r="P53" i="1" s="1"/>
  <c r="O54" i="1"/>
  <c r="P54" i="1" s="1"/>
  <c r="O45" i="1"/>
  <c r="P45" i="1" s="1"/>
  <c r="X36" i="1" l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34" i="1"/>
  <c r="AJ57" i="1"/>
  <c r="O37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T101" i="1" l="1"/>
  <c r="Z101" i="1"/>
  <c r="AF101" i="1"/>
  <c r="AL101" i="1"/>
  <c r="AR101" i="1"/>
  <c r="AX101" i="1"/>
  <c r="BD101" i="1"/>
  <c r="BJ101" i="1"/>
  <c r="BP101" i="1"/>
  <c r="W101" i="1"/>
  <c r="AS101" i="1"/>
  <c r="BN101" i="1"/>
  <c r="O101" i="1"/>
  <c r="V101" i="1"/>
  <c r="AC101" i="1"/>
  <c r="AJ101" i="1"/>
  <c r="AQ101" i="1"/>
  <c r="AY101" i="1"/>
  <c r="BF101" i="1"/>
  <c r="BM101" i="1"/>
  <c r="P101" i="1"/>
  <c r="AD101" i="1"/>
  <c r="AK101" i="1"/>
  <c r="AZ101" i="1"/>
  <c r="BG101" i="1"/>
  <c r="X101" i="1"/>
  <c r="AH101" i="1"/>
  <c r="AT101" i="1"/>
  <c r="BC101" i="1"/>
  <c r="BO101" i="1"/>
  <c r="AA101" i="1"/>
  <c r="BA101" i="1"/>
  <c r="Q101" i="1"/>
  <c r="AO101" i="1"/>
  <c r="BQ101" i="1"/>
  <c r="S101" i="1"/>
  <c r="AU101" i="1"/>
  <c r="BS101" i="1"/>
  <c r="R101" i="1"/>
  <c r="AE101" i="1"/>
  <c r="AP101" i="1"/>
  <c r="BE101" i="1"/>
  <c r="BR101" i="1"/>
  <c r="U101" i="1"/>
  <c r="AI101" i="1"/>
  <c r="AV101" i="1"/>
  <c r="BI101" i="1"/>
  <c r="Y101" i="1"/>
  <c r="AM101" i="1"/>
  <c r="AW101" i="1"/>
  <c r="BK101" i="1"/>
  <c r="AN101" i="1"/>
  <c r="BL101" i="1"/>
  <c r="AB101" i="1"/>
  <c r="BB101" i="1"/>
  <c r="AG101" i="1"/>
  <c r="BH101" i="1"/>
  <c r="L16" i="1"/>
  <c r="U107" i="1"/>
  <c r="AA107" i="1"/>
  <c r="AG107" i="1"/>
  <c r="AM107" i="1"/>
  <c r="AS107" i="1"/>
  <c r="AY107" i="1"/>
  <c r="BE107" i="1"/>
  <c r="BK107" i="1"/>
  <c r="BQ107" i="1"/>
  <c r="P107" i="1"/>
  <c r="W107" i="1"/>
  <c r="AD107" i="1"/>
  <c r="AK107" i="1"/>
  <c r="AR107" i="1"/>
  <c r="AZ107" i="1"/>
  <c r="BG107" i="1"/>
  <c r="BN107" i="1"/>
  <c r="V107" i="1"/>
  <c r="AC107" i="1"/>
  <c r="AJ107" i="1"/>
  <c r="AQ107" i="1"/>
  <c r="AX107" i="1"/>
  <c r="BF107" i="1"/>
  <c r="BM107" i="1"/>
  <c r="Q107" i="1"/>
  <c r="Z107" i="1"/>
  <c r="AL107" i="1"/>
  <c r="AV107" i="1"/>
  <c r="BH107" i="1"/>
  <c r="BR107" i="1"/>
  <c r="Y107" i="1"/>
  <c r="AI107" i="1"/>
  <c r="AU107" i="1"/>
  <c r="BD107" i="1"/>
  <c r="BP107" i="1"/>
  <c r="O107" i="1"/>
  <c r="AB107" i="1"/>
  <c r="AP107" i="1"/>
  <c r="BI107" i="1"/>
  <c r="AE107" i="1"/>
  <c r="AT107" i="1"/>
  <c r="BJ107" i="1"/>
  <c r="R107" i="1"/>
  <c r="BL107" i="1"/>
  <c r="S107" i="1"/>
  <c r="BO107" i="1"/>
  <c r="X107" i="1"/>
  <c r="T107" i="1"/>
  <c r="AW107" i="1"/>
  <c r="BS107" i="1"/>
  <c r="AF107" i="1"/>
  <c r="BB107" i="1"/>
  <c r="AH107" i="1"/>
  <c r="BC107" i="1"/>
  <c r="AN107" i="1"/>
  <c r="AO107" i="1"/>
  <c r="BA107" i="1"/>
  <c r="L22" i="1"/>
  <c r="AJ29" i="1"/>
  <c r="R113" i="1"/>
  <c r="X113" i="1"/>
  <c r="AD113" i="1"/>
  <c r="AJ113" i="1"/>
  <c r="AP113" i="1"/>
  <c r="AV113" i="1"/>
  <c r="BB113" i="1"/>
  <c r="BH113" i="1"/>
  <c r="BN113" i="1"/>
  <c r="T113" i="1"/>
  <c r="U113" i="1"/>
  <c r="AA113" i="1"/>
  <c r="AG113" i="1"/>
  <c r="AM113" i="1"/>
  <c r="AS113" i="1"/>
  <c r="AY113" i="1"/>
  <c r="BE113" i="1"/>
  <c r="BK113" i="1"/>
  <c r="BQ113" i="1"/>
  <c r="P113" i="1"/>
  <c r="Z113" i="1"/>
  <c r="AI113" i="1"/>
  <c r="AR113" i="1"/>
  <c r="BA113" i="1"/>
  <c r="BJ113" i="1"/>
  <c r="BS113" i="1"/>
  <c r="Y113" i="1"/>
  <c r="AH113" i="1"/>
  <c r="AQ113" i="1"/>
  <c r="AZ113" i="1"/>
  <c r="BI113" i="1"/>
  <c r="BR113" i="1"/>
  <c r="Q113" i="1"/>
  <c r="AE113" i="1"/>
  <c r="AT113" i="1"/>
  <c r="BF113" i="1"/>
  <c r="O113" i="1"/>
  <c r="W29" i="1"/>
  <c r="AC113" i="1"/>
  <c r="AO113" i="1"/>
  <c r="BD113" i="1"/>
  <c r="BP113" i="1"/>
  <c r="P29" i="1"/>
  <c r="V29" i="1"/>
  <c r="AB29" i="1"/>
  <c r="AH29" i="1"/>
  <c r="AO29" i="1"/>
  <c r="AU29" i="1"/>
  <c r="BA29" i="1"/>
  <c r="BG29" i="1"/>
  <c r="BM29" i="1"/>
  <c r="BS29" i="1"/>
  <c r="Q29" i="1"/>
  <c r="AB113" i="1"/>
  <c r="AF113" i="1"/>
  <c r="AX113" i="1"/>
  <c r="R29" i="1"/>
  <c r="Z29" i="1"/>
  <c r="AG29" i="1"/>
  <c r="AP29" i="1"/>
  <c r="AW29" i="1"/>
  <c r="AK113" i="1"/>
  <c r="BC113" i="1"/>
  <c r="S29" i="1"/>
  <c r="AT29" i="1"/>
  <c r="BJ29" i="1"/>
  <c r="V113" i="1"/>
  <c r="T29" i="1"/>
  <c r="AM29" i="1"/>
  <c r="BD29" i="1"/>
  <c r="BK29" i="1"/>
  <c r="BL113" i="1"/>
  <c r="U29" i="1"/>
  <c r="AN29" i="1"/>
  <c r="BE29" i="1"/>
  <c r="O29" i="1"/>
  <c r="BO113" i="1"/>
  <c r="AI29" i="1"/>
  <c r="AZ29" i="1"/>
  <c r="BO29" i="1"/>
  <c r="AL113" i="1"/>
  <c r="BM113" i="1"/>
  <c r="X29" i="1"/>
  <c r="AF29" i="1"/>
  <c r="AQ29" i="1"/>
  <c r="AY29" i="1"/>
  <c r="BF29" i="1"/>
  <c r="BN29" i="1"/>
  <c r="AN113" i="1"/>
  <c r="AU113" i="1"/>
  <c r="AA29" i="1"/>
  <c r="AK29" i="1"/>
  <c r="AS29" i="1"/>
  <c r="BB29" i="1"/>
  <c r="BI29" i="1"/>
  <c r="BP29" i="1"/>
  <c r="S113" i="1"/>
  <c r="AW113" i="1"/>
  <c r="AC29" i="1"/>
  <c r="AL29" i="1"/>
  <c r="BC29" i="1"/>
  <c r="BQ29" i="1"/>
  <c r="BG113" i="1"/>
  <c r="AD29" i="1"/>
  <c r="AV29" i="1"/>
  <c r="BR29" i="1"/>
  <c r="W113" i="1"/>
  <c r="AE29" i="1"/>
  <c r="AX29" i="1"/>
  <c r="BL29" i="1"/>
  <c r="Y29" i="1"/>
  <c r="AR29" i="1"/>
  <c r="BH29" i="1"/>
  <c r="L28" i="1"/>
  <c r="AG96" i="1"/>
  <c r="AY96" i="1"/>
  <c r="BQ96" i="1"/>
  <c r="T96" i="1"/>
  <c r="Z96" i="1"/>
  <c r="AF96" i="1"/>
  <c r="AL96" i="1"/>
  <c r="AR96" i="1"/>
  <c r="AX96" i="1"/>
  <c r="BD96" i="1"/>
  <c r="BJ96" i="1"/>
  <c r="BP96" i="1"/>
  <c r="U96" i="1"/>
  <c r="AA96" i="1"/>
  <c r="AM96" i="1"/>
  <c r="AS96" i="1"/>
  <c r="BE96" i="1"/>
  <c r="BK96" i="1"/>
  <c r="V96" i="1"/>
  <c r="AD96" i="1"/>
  <c r="AN96" i="1"/>
  <c r="AV96" i="1"/>
  <c r="BF96" i="1"/>
  <c r="BN96" i="1"/>
  <c r="AQ96" i="1"/>
  <c r="X96" i="1"/>
  <c r="AI96" i="1"/>
  <c r="BC96" i="1"/>
  <c r="P96" i="1"/>
  <c r="AJ96" i="1"/>
  <c r="BG96" i="1"/>
  <c r="AC96" i="1"/>
  <c r="AZ96" i="1"/>
  <c r="Q96" i="1"/>
  <c r="AB96" i="1"/>
  <c r="AK96" i="1"/>
  <c r="AW96" i="1"/>
  <c r="BH96" i="1"/>
  <c r="BS96" i="1"/>
  <c r="S96" i="1"/>
  <c r="AE96" i="1"/>
  <c r="AP96" i="1"/>
  <c r="BA96" i="1"/>
  <c r="BL96" i="1"/>
  <c r="O96" i="1"/>
  <c r="W96" i="1"/>
  <c r="AH96" i="1"/>
  <c r="BB96" i="1"/>
  <c r="BM96" i="1"/>
  <c r="AT96" i="1"/>
  <c r="BO96" i="1"/>
  <c r="Y96" i="1"/>
  <c r="AU96" i="1"/>
  <c r="BR96" i="1"/>
  <c r="R96" i="1"/>
  <c r="AO96" i="1"/>
  <c r="BI96" i="1"/>
  <c r="L11" i="1"/>
  <c r="P102" i="1"/>
  <c r="V102" i="1"/>
  <c r="AB102" i="1"/>
  <c r="AH102" i="1"/>
  <c r="AN102" i="1"/>
  <c r="AT102" i="1"/>
  <c r="AZ102" i="1"/>
  <c r="BF102" i="1"/>
  <c r="BL102" i="1"/>
  <c r="BR102" i="1"/>
  <c r="U102" i="1"/>
  <c r="AC102" i="1"/>
  <c r="AJ102" i="1"/>
  <c r="AQ102" i="1"/>
  <c r="AX102" i="1"/>
  <c r="BM102" i="1"/>
  <c r="T102" i="1"/>
  <c r="AA102" i="1"/>
  <c r="AI102" i="1"/>
  <c r="AP102" i="1"/>
  <c r="AW102" i="1"/>
  <c r="BD102" i="1"/>
  <c r="BK102" i="1"/>
  <c r="BS102" i="1"/>
  <c r="BE102" i="1"/>
  <c r="Y102" i="1"/>
  <c r="AK102" i="1"/>
  <c r="AU102" i="1"/>
  <c r="BG102" i="1"/>
  <c r="BP102" i="1"/>
  <c r="O102" i="1"/>
  <c r="R102" i="1"/>
  <c r="BC102" i="1"/>
  <c r="S102" i="1"/>
  <c r="AS102" i="1"/>
  <c r="X102" i="1"/>
  <c r="AY102" i="1"/>
  <c r="W102" i="1"/>
  <c r="AG102" i="1"/>
  <c r="AV102" i="1"/>
  <c r="BI102" i="1"/>
  <c r="Z102" i="1"/>
  <c r="AM102" i="1"/>
  <c r="BA102" i="1"/>
  <c r="BN102" i="1"/>
  <c r="Q102" i="1"/>
  <c r="AD102" i="1"/>
  <c r="AO102" i="1"/>
  <c r="BB102" i="1"/>
  <c r="BO102" i="1"/>
  <c r="AE102" i="1"/>
  <c r="AR102" i="1"/>
  <c r="BQ102" i="1"/>
  <c r="AF102" i="1"/>
  <c r="BH102" i="1"/>
  <c r="AL102" i="1"/>
  <c r="BJ102" i="1"/>
  <c r="L17" i="1"/>
  <c r="Q108" i="1"/>
  <c r="W108" i="1"/>
  <c r="AC108" i="1"/>
  <c r="AI108" i="1"/>
  <c r="AO108" i="1"/>
  <c r="AU108" i="1"/>
  <c r="BA108" i="1"/>
  <c r="BG108" i="1"/>
  <c r="BM108" i="1"/>
  <c r="BS108" i="1"/>
  <c r="U108" i="1"/>
  <c r="AB108" i="1"/>
  <c r="AJ108" i="1"/>
  <c r="AQ108" i="1"/>
  <c r="AX108" i="1"/>
  <c r="BE108" i="1"/>
  <c r="BL108" i="1"/>
  <c r="T108" i="1"/>
  <c r="AA108" i="1"/>
  <c r="AH108" i="1"/>
  <c r="AP108" i="1"/>
  <c r="AW108" i="1"/>
  <c r="BD108" i="1"/>
  <c r="BK108" i="1"/>
  <c r="BR108" i="1"/>
  <c r="R108" i="1"/>
  <c r="AD108" i="1"/>
  <c r="AM108" i="1"/>
  <c r="AY108" i="1"/>
  <c r="BI108" i="1"/>
  <c r="P108" i="1"/>
  <c r="Z108" i="1"/>
  <c r="AL108" i="1"/>
  <c r="AV108" i="1"/>
  <c r="BH108" i="1"/>
  <c r="BQ108" i="1"/>
  <c r="S108" i="1"/>
  <c r="AG108" i="1"/>
  <c r="AZ108" i="1"/>
  <c r="BO108" i="1"/>
  <c r="V108" i="1"/>
  <c r="AK108" i="1"/>
  <c r="BB108" i="1"/>
  <c r="BP108" i="1"/>
  <c r="X108" i="1"/>
  <c r="Y108" i="1"/>
  <c r="AF108" i="1"/>
  <c r="AE108" i="1"/>
  <c r="BC108" i="1"/>
  <c r="AN108" i="1"/>
  <c r="BJ108" i="1"/>
  <c r="O108" i="1"/>
  <c r="AR108" i="1"/>
  <c r="BN108" i="1"/>
  <c r="AS108" i="1"/>
  <c r="AT108" i="1"/>
  <c r="BF108" i="1"/>
  <c r="L23" i="1"/>
  <c r="AG97" i="1"/>
  <c r="BE97" i="1"/>
  <c r="T97" i="1"/>
  <c r="Z97" i="1"/>
  <c r="AF97" i="1"/>
  <c r="AL97" i="1"/>
  <c r="AR97" i="1"/>
  <c r="AX97" i="1"/>
  <c r="BD97" i="1"/>
  <c r="BJ97" i="1"/>
  <c r="BP97" i="1"/>
  <c r="U97" i="1"/>
  <c r="AA97" i="1"/>
  <c r="AM97" i="1"/>
  <c r="AS97" i="1"/>
  <c r="AY97" i="1"/>
  <c r="BK97" i="1"/>
  <c r="BQ97" i="1"/>
  <c r="V97" i="1"/>
  <c r="AD97" i="1"/>
  <c r="AN97" i="1"/>
  <c r="AV97" i="1"/>
  <c r="BF97" i="1"/>
  <c r="BN97" i="1"/>
  <c r="AC97" i="1"/>
  <c r="BI97" i="1"/>
  <c r="S97" i="1"/>
  <c r="AP97" i="1"/>
  <c r="BL97" i="1"/>
  <c r="W97" i="1"/>
  <c r="AQ97" i="1"/>
  <c r="BM97" i="1"/>
  <c r="P97" i="1"/>
  <c r="AJ97" i="1"/>
  <c r="BG97" i="1"/>
  <c r="O97" i="1"/>
  <c r="X97" i="1"/>
  <c r="AI97" i="1"/>
  <c r="AT97" i="1"/>
  <c r="BC97" i="1"/>
  <c r="BO97" i="1"/>
  <c r="Q97" i="1"/>
  <c r="AB97" i="1"/>
  <c r="AK97" i="1"/>
  <c r="AW97" i="1"/>
  <c r="BH97" i="1"/>
  <c r="BS97" i="1"/>
  <c r="R97" i="1"/>
  <c r="AO97" i="1"/>
  <c r="AZ97" i="1"/>
  <c r="AE97" i="1"/>
  <c r="BA97" i="1"/>
  <c r="AH97" i="1"/>
  <c r="BB97" i="1"/>
  <c r="Y97" i="1"/>
  <c r="AU97" i="1"/>
  <c r="BR97" i="1"/>
  <c r="L12" i="1"/>
  <c r="S103" i="1"/>
  <c r="Y103" i="1"/>
  <c r="AE103" i="1"/>
  <c r="AK103" i="1"/>
  <c r="AQ103" i="1"/>
  <c r="AW103" i="1"/>
  <c r="BC103" i="1"/>
  <c r="R103" i="1"/>
  <c r="X103" i="1"/>
  <c r="AD103" i="1"/>
  <c r="AJ103" i="1"/>
  <c r="AP103" i="1"/>
  <c r="AV103" i="1"/>
  <c r="BB103" i="1"/>
  <c r="BH103" i="1"/>
  <c r="BN103" i="1"/>
  <c r="T103" i="1"/>
  <c r="AB103" i="1"/>
  <c r="AL103" i="1"/>
  <c r="BD103" i="1"/>
  <c r="BK103" i="1"/>
  <c r="BR103" i="1"/>
  <c r="Q103" i="1"/>
  <c r="AA103" i="1"/>
  <c r="AI103" i="1"/>
  <c r="AS103" i="1"/>
  <c r="BA103" i="1"/>
  <c r="BJ103" i="1"/>
  <c r="BQ103" i="1"/>
  <c r="AT103" i="1"/>
  <c r="U103" i="1"/>
  <c r="AG103" i="1"/>
  <c r="AU103" i="1"/>
  <c r="BG103" i="1"/>
  <c r="BS103" i="1"/>
  <c r="AR103" i="1"/>
  <c r="AX103" i="1"/>
  <c r="V103" i="1"/>
  <c r="AZ103" i="1"/>
  <c r="P103" i="1"/>
  <c r="AH103" i="1"/>
  <c r="AY103" i="1"/>
  <c r="BM103" i="1"/>
  <c r="W103" i="1"/>
  <c r="AN103" i="1"/>
  <c r="BE103" i="1"/>
  <c r="BP103" i="1"/>
  <c r="Z103" i="1"/>
  <c r="AO103" i="1"/>
  <c r="BF103" i="1"/>
  <c r="AC103" i="1"/>
  <c r="BI103" i="1"/>
  <c r="AF103" i="1"/>
  <c r="BL103" i="1"/>
  <c r="O103" i="1"/>
  <c r="AM103" i="1"/>
  <c r="BO103" i="1"/>
  <c r="L18" i="1"/>
  <c r="S109" i="1"/>
  <c r="Y109" i="1"/>
  <c r="AE109" i="1"/>
  <c r="AK109" i="1"/>
  <c r="AQ109" i="1"/>
  <c r="AW109" i="1"/>
  <c r="BC109" i="1"/>
  <c r="BI109" i="1"/>
  <c r="BO109" i="1"/>
  <c r="T109" i="1"/>
  <c r="AA109" i="1"/>
  <c r="AH109" i="1"/>
  <c r="AO109" i="1"/>
  <c r="AV109" i="1"/>
  <c r="BD109" i="1"/>
  <c r="BK109" i="1"/>
  <c r="BR109" i="1"/>
  <c r="R109" i="1"/>
  <c r="Z109" i="1"/>
  <c r="AG109" i="1"/>
  <c r="AN109" i="1"/>
  <c r="AU109" i="1"/>
  <c r="BB109" i="1"/>
  <c r="BJ109" i="1"/>
  <c r="BQ109" i="1"/>
  <c r="U109" i="1"/>
  <c r="AD109" i="1"/>
  <c r="AP109" i="1"/>
  <c r="AZ109" i="1"/>
  <c r="BL109" i="1"/>
  <c r="Q109" i="1"/>
  <c r="AC109" i="1"/>
  <c r="AM109" i="1"/>
  <c r="AY109" i="1"/>
  <c r="BH109" i="1"/>
  <c r="X109" i="1"/>
  <c r="AR109" i="1"/>
  <c r="BF109" i="1"/>
  <c r="AB109" i="1"/>
  <c r="AS109" i="1"/>
  <c r="BG109" i="1"/>
  <c r="O109" i="1"/>
  <c r="AF109" i="1"/>
  <c r="AI109" i="1"/>
  <c r="AL109" i="1"/>
  <c r="AJ109" i="1"/>
  <c r="BM109" i="1"/>
  <c r="V109" i="1"/>
  <c r="AT109" i="1"/>
  <c r="BP109" i="1"/>
  <c r="W109" i="1"/>
  <c r="AX109" i="1"/>
  <c r="BS109" i="1"/>
  <c r="BA109" i="1"/>
  <c r="BE109" i="1"/>
  <c r="P109" i="1"/>
  <c r="BN109" i="1"/>
  <c r="L24" i="1"/>
  <c r="W98" i="1"/>
  <c r="AI98" i="1"/>
  <c r="BA98" i="1"/>
  <c r="BS98" i="1"/>
  <c r="P98" i="1"/>
  <c r="V98" i="1"/>
  <c r="AB98" i="1"/>
  <c r="AH98" i="1"/>
  <c r="AN98" i="1"/>
  <c r="AT98" i="1"/>
  <c r="AZ98" i="1"/>
  <c r="BF98" i="1"/>
  <c r="BL98" i="1"/>
  <c r="BR98" i="1"/>
  <c r="Q98" i="1"/>
  <c r="AC98" i="1"/>
  <c r="AO98" i="1"/>
  <c r="AU98" i="1"/>
  <c r="BG98" i="1"/>
  <c r="BM98" i="1"/>
  <c r="X98" i="1"/>
  <c r="AF98" i="1"/>
  <c r="AP98" i="1"/>
  <c r="AX98" i="1"/>
  <c r="BH98" i="1"/>
  <c r="BP98" i="1"/>
  <c r="T98" i="1"/>
  <c r="BB98" i="1"/>
  <c r="AG98" i="1"/>
  <c r="BC98" i="1"/>
  <c r="AJ98" i="1"/>
  <c r="BD98" i="1"/>
  <c r="AA98" i="1"/>
  <c r="AW98" i="1"/>
  <c r="Z98" i="1"/>
  <c r="AK98" i="1"/>
  <c r="AV98" i="1"/>
  <c r="BE98" i="1"/>
  <c r="BQ98" i="1"/>
  <c r="S98" i="1"/>
  <c r="AD98" i="1"/>
  <c r="AM98" i="1"/>
  <c r="AY98" i="1"/>
  <c r="BJ98" i="1"/>
  <c r="AE98" i="1"/>
  <c r="AQ98" i="1"/>
  <c r="BK98" i="1"/>
  <c r="O98" i="1"/>
  <c r="U98" i="1"/>
  <c r="AR98" i="1"/>
  <c r="BN98" i="1"/>
  <c r="Y98" i="1"/>
  <c r="AS98" i="1"/>
  <c r="BO98" i="1"/>
  <c r="R98" i="1"/>
  <c r="AL98" i="1"/>
  <c r="BI98" i="1"/>
  <c r="L13" i="1"/>
  <c r="U104" i="1"/>
  <c r="T104" i="1"/>
  <c r="AA104" i="1"/>
  <c r="AG104" i="1"/>
  <c r="AM104" i="1"/>
  <c r="AS104" i="1"/>
  <c r="AY104" i="1"/>
  <c r="BE104" i="1"/>
  <c r="BK104" i="1"/>
  <c r="BQ104" i="1"/>
  <c r="S104" i="1"/>
  <c r="Z104" i="1"/>
  <c r="AF104" i="1"/>
  <c r="AL104" i="1"/>
  <c r="AR104" i="1"/>
  <c r="AX104" i="1"/>
  <c r="BD104" i="1"/>
  <c r="BJ104" i="1"/>
  <c r="BP104" i="1"/>
  <c r="V104" i="1"/>
  <c r="AD104" i="1"/>
  <c r="AN104" i="1"/>
  <c r="AV104" i="1"/>
  <c r="BF104" i="1"/>
  <c r="BN104" i="1"/>
  <c r="R104" i="1"/>
  <c r="AC104" i="1"/>
  <c r="AK104" i="1"/>
  <c r="AU104" i="1"/>
  <c r="BC104" i="1"/>
  <c r="BM104" i="1"/>
  <c r="W104" i="1"/>
  <c r="AI104" i="1"/>
  <c r="AW104" i="1"/>
  <c r="BI104" i="1"/>
  <c r="X104" i="1"/>
  <c r="AJ104" i="1"/>
  <c r="BR104" i="1"/>
  <c r="AO104" i="1"/>
  <c r="BS104" i="1"/>
  <c r="AQ104" i="1"/>
  <c r="Y104" i="1"/>
  <c r="AP104" i="1"/>
  <c r="BG104" i="1"/>
  <c r="O104" i="1"/>
  <c r="AE104" i="1"/>
  <c r="AT104" i="1"/>
  <c r="BL104" i="1"/>
  <c r="AH104" i="1"/>
  <c r="AZ104" i="1"/>
  <c r="BO104" i="1"/>
  <c r="P104" i="1"/>
  <c r="BA104" i="1"/>
  <c r="Q104" i="1"/>
  <c r="BB104" i="1"/>
  <c r="AB104" i="1"/>
  <c r="BH104" i="1"/>
  <c r="L19" i="1"/>
  <c r="U110" i="1"/>
  <c r="AA110" i="1"/>
  <c r="AG110" i="1"/>
  <c r="AM110" i="1"/>
  <c r="AS110" i="1"/>
  <c r="AY110" i="1"/>
  <c r="BE110" i="1"/>
  <c r="BK110" i="1"/>
  <c r="BQ110" i="1"/>
  <c r="R110" i="1"/>
  <c r="Y110" i="1"/>
  <c r="AF110" i="1"/>
  <c r="AN110" i="1"/>
  <c r="AU110" i="1"/>
  <c r="BB110" i="1"/>
  <c r="BI110" i="1"/>
  <c r="BP110" i="1"/>
  <c r="Q110" i="1"/>
  <c r="X110" i="1"/>
  <c r="AE110" i="1"/>
  <c r="AL110" i="1"/>
  <c r="AT110" i="1"/>
  <c r="BA110" i="1"/>
  <c r="BH110" i="1"/>
  <c r="BO110" i="1"/>
  <c r="V110" i="1"/>
  <c r="AH110" i="1"/>
  <c r="AQ110" i="1"/>
  <c r="BC110" i="1"/>
  <c r="BM110" i="1"/>
  <c r="T110" i="1"/>
  <c r="AD110" i="1"/>
  <c r="AP110" i="1"/>
  <c r="AZ110" i="1"/>
  <c r="BL110" i="1"/>
  <c r="P110" i="1"/>
  <c r="AI110" i="1"/>
  <c r="AW110" i="1"/>
  <c r="BN110" i="1"/>
  <c r="O110" i="1"/>
  <c r="S110" i="1"/>
  <c r="AJ110" i="1"/>
  <c r="AX110" i="1"/>
  <c r="BR110" i="1"/>
  <c r="AK110" i="1"/>
  <c r="AO110" i="1"/>
  <c r="AV110" i="1"/>
  <c r="W110" i="1"/>
  <c r="AR110" i="1"/>
  <c r="BS110" i="1"/>
  <c r="AB110" i="1"/>
  <c r="BD110" i="1"/>
  <c r="AC110" i="1"/>
  <c r="BF110" i="1"/>
  <c r="BG110" i="1"/>
  <c r="BJ110" i="1"/>
  <c r="Z110" i="1"/>
  <c r="L25" i="1"/>
  <c r="P99" i="1"/>
  <c r="V99" i="1"/>
  <c r="AB99" i="1"/>
  <c r="AH99" i="1"/>
  <c r="AN99" i="1"/>
  <c r="AT99" i="1"/>
  <c r="AZ99" i="1"/>
  <c r="S99" i="1"/>
  <c r="AO99" i="1"/>
  <c r="BI99" i="1"/>
  <c r="R99" i="1"/>
  <c r="Y99" i="1"/>
  <c r="AF99" i="1"/>
  <c r="AM99" i="1"/>
  <c r="AU99" i="1"/>
  <c r="BB99" i="1"/>
  <c r="BH99" i="1"/>
  <c r="BN99" i="1"/>
  <c r="Z99" i="1"/>
  <c r="AG99" i="1"/>
  <c r="AV99" i="1"/>
  <c r="BC99" i="1"/>
  <c r="BO99" i="1"/>
  <c r="T99" i="1"/>
  <c r="AD99" i="1"/>
  <c r="AP99" i="1"/>
  <c r="AY99" i="1"/>
  <c r="BJ99" i="1"/>
  <c r="BR99" i="1"/>
  <c r="Q99" i="1"/>
  <c r="AR99" i="1"/>
  <c r="BP99" i="1"/>
  <c r="AI99" i="1"/>
  <c r="BF99" i="1"/>
  <c r="AK99" i="1"/>
  <c r="BK99" i="1"/>
  <c r="W99" i="1"/>
  <c r="AJ99" i="1"/>
  <c r="AW99" i="1"/>
  <c r="BG99" i="1"/>
  <c r="BS99" i="1"/>
  <c r="AA99" i="1"/>
  <c r="AL99" i="1"/>
  <c r="BA99" i="1"/>
  <c r="BL99" i="1"/>
  <c r="AC99" i="1"/>
  <c r="AQ99" i="1"/>
  <c r="BD99" i="1"/>
  <c r="BM99" i="1"/>
  <c r="AE99" i="1"/>
  <c r="BE99" i="1"/>
  <c r="O99" i="1"/>
  <c r="U99" i="1"/>
  <c r="AS99" i="1"/>
  <c r="BQ99" i="1"/>
  <c r="X99" i="1"/>
  <c r="AX99" i="1"/>
  <c r="L14" i="1"/>
  <c r="Q105" i="1"/>
  <c r="W105" i="1"/>
  <c r="AC105" i="1"/>
  <c r="AI105" i="1"/>
  <c r="AO105" i="1"/>
  <c r="AU105" i="1"/>
  <c r="BA105" i="1"/>
  <c r="BG105" i="1"/>
  <c r="BM105" i="1"/>
  <c r="BS105" i="1"/>
  <c r="S105" i="1"/>
  <c r="Z105" i="1"/>
  <c r="AG105" i="1"/>
  <c r="AN105" i="1"/>
  <c r="AV105" i="1"/>
  <c r="BC105" i="1"/>
  <c r="BJ105" i="1"/>
  <c r="BQ105" i="1"/>
  <c r="R105" i="1"/>
  <c r="Y105" i="1"/>
  <c r="AF105" i="1"/>
  <c r="AM105" i="1"/>
  <c r="AT105" i="1"/>
  <c r="BB105" i="1"/>
  <c r="BI105" i="1"/>
  <c r="BP105" i="1"/>
  <c r="V105" i="1"/>
  <c r="AH105" i="1"/>
  <c r="AR105" i="1"/>
  <c r="BD105" i="1"/>
  <c r="BN105" i="1"/>
  <c r="U105" i="1"/>
  <c r="AE105" i="1"/>
  <c r="AQ105" i="1"/>
  <c r="AZ105" i="1"/>
  <c r="BL105" i="1"/>
  <c r="AB105" i="1"/>
  <c r="AS105" i="1"/>
  <c r="BH105" i="1"/>
  <c r="AD105" i="1"/>
  <c r="AW105" i="1"/>
  <c r="BK105" i="1"/>
  <c r="AP105" i="1"/>
  <c r="AX105" i="1"/>
  <c r="AY105" i="1"/>
  <c r="BF105" i="1"/>
  <c r="O105" i="1"/>
  <c r="AJ105" i="1"/>
  <c r="BE105" i="1"/>
  <c r="P105" i="1"/>
  <c r="AL105" i="1"/>
  <c r="BO105" i="1"/>
  <c r="T105" i="1"/>
  <c r="BR105" i="1"/>
  <c r="X105" i="1"/>
  <c r="AA105" i="1"/>
  <c r="AK105" i="1"/>
  <c r="L20" i="1"/>
  <c r="Q111" i="1"/>
  <c r="W111" i="1"/>
  <c r="AC111" i="1"/>
  <c r="AI111" i="1"/>
  <c r="AO111" i="1"/>
  <c r="AU111" i="1"/>
  <c r="BA111" i="1"/>
  <c r="BG111" i="1"/>
  <c r="BM111" i="1"/>
  <c r="BS111" i="1"/>
  <c r="P111" i="1"/>
  <c r="X111" i="1"/>
  <c r="AE111" i="1"/>
  <c r="AL111" i="1"/>
  <c r="AS111" i="1"/>
  <c r="AZ111" i="1"/>
  <c r="BH111" i="1"/>
  <c r="BO111" i="1"/>
  <c r="V111" i="1"/>
  <c r="AD111" i="1"/>
  <c r="AK111" i="1"/>
  <c r="AR111" i="1"/>
  <c r="AY111" i="1"/>
  <c r="BF111" i="1"/>
  <c r="BN111" i="1"/>
  <c r="Y111" i="1"/>
  <c r="AH111" i="1"/>
  <c r="AT111" i="1"/>
  <c r="BD111" i="1"/>
  <c r="BP111" i="1"/>
  <c r="U111" i="1"/>
  <c r="AG111" i="1"/>
  <c r="AQ111" i="1"/>
  <c r="BC111" i="1"/>
  <c r="BL111" i="1"/>
  <c r="Z111" i="1"/>
  <c r="AN111" i="1"/>
  <c r="BE111" i="1"/>
  <c r="AA111" i="1"/>
  <c r="AP111" i="1"/>
  <c r="BI111" i="1"/>
  <c r="AV111" i="1"/>
  <c r="AW111" i="1"/>
  <c r="BB111" i="1"/>
  <c r="AB111" i="1"/>
  <c r="AX111" i="1"/>
  <c r="AJ111" i="1"/>
  <c r="BJ111" i="1"/>
  <c r="R111" i="1"/>
  <c r="AM111" i="1"/>
  <c r="BK111" i="1"/>
  <c r="S111" i="1"/>
  <c r="BQ111" i="1"/>
  <c r="O111" i="1"/>
  <c r="T111" i="1"/>
  <c r="BR111" i="1"/>
  <c r="AF111" i="1"/>
  <c r="L26" i="1"/>
  <c r="L30" i="1" s="1"/>
  <c r="R100" i="1"/>
  <c r="X100" i="1"/>
  <c r="AD100" i="1"/>
  <c r="AJ100" i="1"/>
  <c r="AP100" i="1"/>
  <c r="AV100" i="1"/>
  <c r="BB100" i="1"/>
  <c r="BH100" i="1"/>
  <c r="BN100" i="1"/>
  <c r="AF100" i="1"/>
  <c r="BA100" i="1"/>
  <c r="P100" i="1"/>
  <c r="W100" i="1"/>
  <c r="AE100" i="1"/>
  <c r="AL100" i="1"/>
  <c r="AS100" i="1"/>
  <c r="AZ100" i="1"/>
  <c r="BG100" i="1"/>
  <c r="BO100" i="1"/>
  <c r="O100" i="1"/>
  <c r="Q100" i="1"/>
  <c r="Y100" i="1"/>
  <c r="AM100" i="1"/>
  <c r="AT100" i="1"/>
  <c r="BI100" i="1"/>
  <c r="BP100" i="1"/>
  <c r="U100" i="1"/>
  <c r="AG100" i="1"/>
  <c r="AQ100" i="1"/>
  <c r="BC100" i="1"/>
  <c r="BL100" i="1"/>
  <c r="AH100" i="1"/>
  <c r="V100" i="1"/>
  <c r="AW100" i="1"/>
  <c r="AK100" i="1"/>
  <c r="BK100" i="1"/>
  <c r="AO100" i="1"/>
  <c r="BQ100" i="1"/>
  <c r="AA100" i="1"/>
  <c r="AN100" i="1"/>
  <c r="AY100" i="1"/>
  <c r="BM100" i="1"/>
  <c r="S100" i="1"/>
  <c r="AC100" i="1"/>
  <c r="AR100" i="1"/>
  <c r="BE100" i="1"/>
  <c r="BR100" i="1"/>
  <c r="T100" i="1"/>
  <c r="AU100" i="1"/>
  <c r="BF100" i="1"/>
  <c r="BS100" i="1"/>
  <c r="AI100" i="1"/>
  <c r="BJ100" i="1"/>
  <c r="Z100" i="1"/>
  <c r="AX100" i="1"/>
  <c r="AB100" i="1"/>
  <c r="BD100" i="1"/>
  <c r="L15" i="1"/>
  <c r="S106" i="1"/>
  <c r="Y106" i="1"/>
  <c r="AE106" i="1"/>
  <c r="AK106" i="1"/>
  <c r="AQ106" i="1"/>
  <c r="AW106" i="1"/>
  <c r="BC106" i="1"/>
  <c r="BI106" i="1"/>
  <c r="BO106" i="1"/>
  <c r="Q106" i="1"/>
  <c r="X106" i="1"/>
  <c r="AF106" i="1"/>
  <c r="AM106" i="1"/>
  <c r="AT106" i="1"/>
  <c r="BA106" i="1"/>
  <c r="BH106" i="1"/>
  <c r="BP106" i="1"/>
  <c r="P106" i="1"/>
  <c r="W106" i="1"/>
  <c r="AD106" i="1"/>
  <c r="AL106" i="1"/>
  <c r="AS106" i="1"/>
  <c r="AZ106" i="1"/>
  <c r="BG106" i="1"/>
  <c r="BN106" i="1"/>
  <c r="Z106" i="1"/>
  <c r="AI106" i="1"/>
  <c r="AU106" i="1"/>
  <c r="BE106" i="1"/>
  <c r="BQ106" i="1"/>
  <c r="V106" i="1"/>
  <c r="AH106" i="1"/>
  <c r="AR106" i="1"/>
  <c r="BD106" i="1"/>
  <c r="BM106" i="1"/>
  <c r="O106" i="1"/>
  <c r="T106" i="1"/>
  <c r="AJ106" i="1"/>
  <c r="AY106" i="1"/>
  <c r="BR106" i="1"/>
  <c r="U106" i="1"/>
  <c r="AN106" i="1"/>
  <c r="BB106" i="1"/>
  <c r="BS106" i="1"/>
  <c r="BF106" i="1"/>
  <c r="BJ106" i="1"/>
  <c r="R106" i="1"/>
  <c r="BL106" i="1"/>
  <c r="AO106" i="1"/>
  <c r="BK106" i="1"/>
  <c r="AA106" i="1"/>
  <c r="AV106" i="1"/>
  <c r="AB106" i="1"/>
  <c r="AX106" i="1"/>
  <c r="AC106" i="1"/>
  <c r="AG106" i="1"/>
  <c r="AP106" i="1"/>
  <c r="L21" i="1"/>
  <c r="S112" i="1"/>
  <c r="Y112" i="1"/>
  <c r="AE112" i="1"/>
  <c r="AK112" i="1"/>
  <c r="AQ112" i="1"/>
  <c r="AW112" i="1"/>
  <c r="BC112" i="1"/>
  <c r="BI112" i="1"/>
  <c r="BO112" i="1"/>
  <c r="V112" i="1"/>
  <c r="AC112" i="1"/>
  <c r="AJ112" i="1"/>
  <c r="AR112" i="1"/>
  <c r="AY112" i="1"/>
  <c r="BF112" i="1"/>
  <c r="BM112" i="1"/>
  <c r="U112" i="1"/>
  <c r="AB112" i="1"/>
  <c r="AI112" i="1"/>
  <c r="AP112" i="1"/>
  <c r="AX112" i="1"/>
  <c r="BE112" i="1"/>
  <c r="BL112" i="1"/>
  <c r="BS112" i="1"/>
  <c r="P112" i="1"/>
  <c r="Z112" i="1"/>
  <c r="AL112" i="1"/>
  <c r="AU112" i="1"/>
  <c r="BG112" i="1"/>
  <c r="BQ112" i="1"/>
  <c r="X112" i="1"/>
  <c r="AH112" i="1"/>
  <c r="AT112" i="1"/>
  <c r="BD112" i="1"/>
  <c r="BP112" i="1"/>
  <c r="O112" i="1"/>
  <c r="J36" i="1"/>
  <c r="Q112" i="1"/>
  <c r="AF112" i="1"/>
  <c r="AV112" i="1"/>
  <c r="BK112" i="1"/>
  <c r="R112" i="1"/>
  <c r="AG112" i="1"/>
  <c r="AZ112" i="1"/>
  <c r="BN112" i="1"/>
  <c r="BA112" i="1"/>
  <c r="BB112" i="1"/>
  <c r="BJ112" i="1"/>
  <c r="AM112" i="1"/>
  <c r="BH112" i="1"/>
  <c r="T112" i="1"/>
  <c r="AO112" i="1"/>
  <c r="BR112" i="1"/>
  <c r="W112" i="1"/>
  <c r="AS112" i="1"/>
  <c r="J35" i="1"/>
  <c r="AA112" i="1"/>
  <c r="AD112" i="1"/>
  <c r="AN112" i="1"/>
  <c r="L27" i="1"/>
</calcChain>
</file>

<file path=xl/sharedStrings.xml><?xml version="1.0" encoding="utf-8"?>
<sst xmlns="http://schemas.openxmlformats.org/spreadsheetml/2006/main" count="325" uniqueCount="126">
  <si>
    <t>Retentionszeit</t>
  </si>
  <si>
    <t>4.191</t>
  </si>
  <si>
    <t>4.713</t>
  </si>
  <si>
    <t>5.092</t>
  </si>
  <si>
    <t>6.113</t>
  </si>
  <si>
    <t>8.062/8.182</t>
  </si>
  <si>
    <t>9.981-10.003</t>
  </si>
  <si>
    <t>25.5-27.5</t>
  </si>
  <si>
    <t>Verbindung</t>
  </si>
  <si>
    <t>1,4-Dioxane,2,5-dimethyl</t>
  </si>
  <si>
    <t>1,4-Dioxane,2,6-dimethyl</t>
  </si>
  <si>
    <t>2-Propanol, 1-(2-propenyloxy)-</t>
  </si>
  <si>
    <t>Cyclohexanol</t>
  </si>
  <si>
    <t>Cyclohexanol, 1-methyl-</t>
  </si>
  <si>
    <t>2-Cyclohexen-1-one</t>
  </si>
  <si>
    <t>Cyclohexanol, 3-methyl-</t>
  </si>
  <si>
    <t>Cyclohexanone, 3-methyl</t>
  </si>
  <si>
    <t>Cyclohexanone, 4-methyl</t>
  </si>
  <si>
    <t>Benzaldehyde</t>
  </si>
  <si>
    <t>Phenol</t>
  </si>
  <si>
    <t>3-Methyl-3-cyclohexen-1-one oder 1H-Pyrazole-1-carboximidamide in DOE13</t>
  </si>
  <si>
    <t xml:space="preserve"> 2-Cyclohexen-1-one, 3-methyl-</t>
  </si>
  <si>
    <t>Benzyl alcohol</t>
  </si>
  <si>
    <t>Isomer von 2-Cyclohexen-1-one, 3-methyl-</t>
  </si>
  <si>
    <t>p-Cresol</t>
  </si>
  <si>
    <t>Benzofuran, 2-methyl-</t>
  </si>
  <si>
    <t>2-Methoxy-5-methylphenol</t>
  </si>
  <si>
    <t>2-Propanol, 1-[1-methyl-2-(2-propenyloxy)ethoxy]-</t>
  </si>
  <si>
    <t>Sauerstoffhaltige Verbindung (70 % 3-Cyclohexene-1-carboxylic acid, methyl ester)</t>
  </si>
  <si>
    <t>N,N-Diethylbenzylamine</t>
  </si>
  <si>
    <t>Cyclohexene, 4-methyl-</t>
  </si>
  <si>
    <t>nicht in DB</t>
  </si>
  <si>
    <t>2-Propanone, 1-phenoxy-</t>
  </si>
  <si>
    <t>p-Cumenol</t>
  </si>
  <si>
    <t>Cyclohexene, 3-methyl-</t>
  </si>
  <si>
    <t>p-Isopropenylphenol</t>
  </si>
  <si>
    <t>Alkohol (1,4,7-Trimethyl-3,6-dioxaoctane-1,8-diol)</t>
  </si>
  <si>
    <t>3,4,5,6-Tetrahydrophthalsäure-anhydrid</t>
  </si>
  <si>
    <t>2H-1-Benzopyran-3-ol, 3,4-dihydro-</t>
  </si>
  <si>
    <t>3-Methyl-3,4,5,6-tetrahydrophthalic anhydride</t>
  </si>
  <si>
    <t>Isomer zu 3-Methyl-3,4,5,6-tetrahydrophthalic anhydride</t>
  </si>
  <si>
    <t>3-Methyl-4-cyclohexene-1,2-dicarboxylic anhydride</t>
  </si>
  <si>
    <t>1,4-Cyclohexadiene, 1-methyl-</t>
  </si>
  <si>
    <t>1,2-Propanediol, 3-phenoxy-</t>
  </si>
  <si>
    <t>Isomer zu 14.701/15.004</t>
  </si>
  <si>
    <t>Nicht in DB - 1H-Inden-5-ol, 2,3-dihydro- als Bruchstück</t>
  </si>
  <si>
    <t>Phenol, 4-(2-propenyl)-</t>
  </si>
  <si>
    <t>(4-tert-Butylphenoxy)acetic acid</t>
  </si>
  <si>
    <t>1,3-Isobenzofurandione, 3a,4,7,7a-tetrahydro-5-methyl-</t>
  </si>
  <si>
    <t>Isomer von 17.748</t>
  </si>
  <si>
    <t>1-Methylcyclohex-1-en-4-carboxylic acid</t>
  </si>
  <si>
    <t>nicht in DB - Phenol, 4-ethyl-2-methyl- als Bruchstück</t>
  </si>
  <si>
    <t>Phenol-Fragment</t>
  </si>
  <si>
    <t>Ether nicht in DB  4,8,12,16-tetraoxaeicosan-1-ol</t>
  </si>
  <si>
    <t>Phenol-Derivat nicht in DB</t>
  </si>
  <si>
    <t>Isomer zu Ether nicht in DB</t>
  </si>
  <si>
    <t>BPA-Derivat nicht in DB mit sehr geringer Intensität</t>
  </si>
  <si>
    <t>BPA-Derivat nicht in DB</t>
  </si>
  <si>
    <t>Masse</t>
  </si>
  <si>
    <t>ca. 306</t>
  </si>
  <si>
    <t>ca 210</t>
  </si>
  <si>
    <t>Datum</t>
  </si>
  <si>
    <t>T [°C]</t>
  </si>
  <si>
    <t>t [min]</t>
  </si>
  <si>
    <t>V [ml]</t>
  </si>
  <si>
    <r>
      <t>m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[g]</t>
    </r>
  </si>
  <si>
    <r>
      <t>m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[g]</t>
    </r>
  </si>
  <si>
    <t>D [%]</t>
  </si>
  <si>
    <t>Probenbezeichnung</t>
  </si>
  <si>
    <t>Summe</t>
  </si>
  <si>
    <t>DOE10</t>
  </si>
  <si>
    <t>DOE13</t>
  </si>
  <si>
    <t>DOE14</t>
  </si>
  <si>
    <t>DOE3</t>
  </si>
  <si>
    <t>DOE2</t>
  </si>
  <si>
    <t>DOE5</t>
  </si>
  <si>
    <t>DOE12</t>
  </si>
  <si>
    <t>DOE1</t>
  </si>
  <si>
    <t>DOE4</t>
  </si>
  <si>
    <t>DOE17</t>
  </si>
  <si>
    <t>DOE18</t>
  </si>
  <si>
    <t>DOE9</t>
  </si>
  <si>
    <t>DOE7</t>
  </si>
  <si>
    <t>DOE11</t>
  </si>
  <si>
    <t>DOE16</t>
  </si>
  <si>
    <t>DOE6</t>
  </si>
  <si>
    <t>DOE8</t>
  </si>
  <si>
    <t>DOE15</t>
  </si>
  <si>
    <t>y = 5.4927114E+11x - 9.0021584E+06</t>
  </si>
  <si>
    <t>Gewichtsprozent Phenol</t>
  </si>
  <si>
    <t>m</t>
  </si>
  <si>
    <t>n</t>
  </si>
  <si>
    <t>y</t>
  </si>
  <si>
    <t>c=</t>
  </si>
  <si>
    <t>Löslichkeit Phenol 20 °C ph 7</t>
  </si>
  <si>
    <t>84g/l</t>
  </si>
  <si>
    <t>Benzoic acid, 4-methyl-</t>
  </si>
  <si>
    <t>Phenolstandard-Kalibrationsgleichung:</t>
  </si>
  <si>
    <t>1/10 verdünnung bei 300 °C und 1/10 Split bei allen Messungen</t>
  </si>
  <si>
    <t>Konzentration in g/l</t>
  </si>
  <si>
    <t>Blank Spektren sind Leer und zeigen nur Säulenbluten und "Geisterpeaks"</t>
  </si>
  <si>
    <t>°C</t>
  </si>
  <si>
    <t>min</t>
  </si>
  <si>
    <t>ml</t>
  </si>
  <si>
    <t>Signal</t>
  </si>
  <si>
    <t>275 °C 30min 200ml</t>
  </si>
  <si>
    <t>250 °C 15 min 100 ml</t>
  </si>
  <si>
    <t>250 °C 15 min 300 ml</t>
  </si>
  <si>
    <t>250°C 45min 100ml</t>
  </si>
  <si>
    <t>250 °C 30 min 200 ml</t>
  </si>
  <si>
    <t>250°C 15min 100ml</t>
  </si>
  <si>
    <t>275 °C 15 min 200ml</t>
  </si>
  <si>
    <t>250 °C 45min 300 ml</t>
  </si>
  <si>
    <t>300 °C 15 min 300 ml</t>
  </si>
  <si>
    <t>300°C 15min 100ml</t>
  </si>
  <si>
    <t>275°C 30min 100ml</t>
  </si>
  <si>
    <t>300°C 30 min 300ml</t>
  </si>
  <si>
    <t>275°C 45min 300ml</t>
  </si>
  <si>
    <t>275°C 30min 200ml</t>
  </si>
  <si>
    <t>300°C 45min 100ml</t>
  </si>
  <si>
    <t>300°C 45min 300ml</t>
  </si>
  <si>
    <t>300°C 45min 200ml</t>
  </si>
  <si>
    <t>Volumen</t>
  </si>
  <si>
    <t>Konzentration</t>
  </si>
  <si>
    <t>ö</t>
  </si>
  <si>
    <t>DOE#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</si>
</sst>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0.000"/>
    <numFmt numFmtId="166" formatCode="0.0"/>
    <numFmt numFmtId="167" formatCode="0.0000%"/>
    <numFmt numFmtId="168" formatCode="0.000%"/>
    <numFmt numFmtId="169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right" wrapText="1" readingOrder="1"/>
    </xf>
    <xf numFmtId="166" fontId="0" fillId="0" borderId="0" xfId="2" applyNumberFormat="1" applyFont="1" applyFill="1" applyBorder="1" applyAlignment="1">
      <alignment horizontal="right"/>
    </xf>
    <xf numFmtId="11" fontId="0" fillId="0" borderId="0" xfId="0" applyNumberFormat="1"/>
    <xf numFmtId="11" fontId="0" fillId="0" borderId="0" xfId="1" applyNumberFormat="1" applyFont="1"/>
    <xf numFmtId="0" fontId="6" fillId="0" borderId="0" xfId="0" applyFont="1"/>
    <xf numFmtId="11" fontId="6" fillId="0" borderId="0" xfId="0" applyNumberFormat="1" applyFont="1"/>
    <xf numFmtId="167" fontId="0" fillId="0" borderId="0" xfId="2" applyNumberFormat="1" applyFont="1"/>
    <xf numFmtId="10" fontId="0" fillId="0" borderId="0" xfId="0" applyNumberFormat="1"/>
    <xf numFmtId="168" fontId="0" fillId="0" borderId="0" xfId="2" applyNumberFormat="1" applyFont="1"/>
    <xf numFmtId="10" fontId="0" fillId="0" borderId="0" xfId="2" applyNumberFormat="1" applyFont="1"/>
    <xf numFmtId="0" fontId="0" fillId="2" borderId="0" xfId="0" applyFill="1" applyAlignment="1">
      <alignment horizontal="center"/>
    </xf>
    <xf numFmtId="165" fontId="5" fillId="2" borderId="0" xfId="0" applyNumberFormat="1" applyFont="1" applyFill="1" applyAlignment="1">
      <alignment horizontal="right" wrapText="1" readingOrder="1"/>
    </xf>
    <xf numFmtId="166" fontId="0" fillId="2" borderId="0" xfId="2" applyNumberFormat="1" applyFont="1" applyFill="1" applyBorder="1" applyAlignment="1">
      <alignment horizontal="right"/>
    </xf>
    <xf numFmtId="0" fontId="0" fillId="2" borderId="0" xfId="0" applyFill="1"/>
    <xf numFmtId="0" fontId="0" fillId="3" borderId="0" xfId="0" applyFill="1" applyAlignment="1">
      <alignment horizontal="center"/>
    </xf>
    <xf numFmtId="165" fontId="5" fillId="3" borderId="0" xfId="0" applyNumberFormat="1" applyFont="1" applyFill="1" applyAlignment="1">
      <alignment horizontal="right" wrapText="1" readingOrder="1"/>
    </xf>
    <xf numFmtId="166" fontId="0" fillId="3" borderId="0" xfId="2" applyNumberFormat="1" applyFont="1" applyFill="1" applyBorder="1" applyAlignment="1">
      <alignment horizontal="right"/>
    </xf>
    <xf numFmtId="0" fontId="0" fillId="3" borderId="0" xfId="0" applyFill="1"/>
    <xf numFmtId="0" fontId="6" fillId="3" borderId="0" xfId="0" applyFont="1" applyFill="1"/>
    <xf numFmtId="166" fontId="0" fillId="0" borderId="0" xfId="0" applyNumberFormat="1"/>
    <xf numFmtId="169" fontId="0" fillId="0" borderId="0" xfId="2" applyNumberFormat="1" applyFont="1"/>
    <xf numFmtId="2" fontId="0" fillId="0" borderId="0" xfId="0" applyNumberFormat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Phenol-Gehalt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6782480314960627"/>
                  <c:y val="-0.1855176436278798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'GC-MS'!$D$11:$D$28</c:f>
              <c:numCache>
                <c:formatCode>General</c:formatCode>
                <c:ptCount val="18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275</c:v>
                </c:pt>
                <c:pt idx="7">
                  <c:v>275</c:v>
                </c:pt>
                <c:pt idx="8">
                  <c:v>275</c:v>
                </c:pt>
                <c:pt idx="9">
                  <c:v>275</c:v>
                </c:pt>
                <c:pt idx="10">
                  <c:v>275</c:v>
                </c:pt>
                <c:pt idx="11">
                  <c:v>275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</c:numCache>
            </c:numRef>
          </c:xVal>
          <c:yVal>
            <c:numRef>
              <c:f>'GC-MS'!$X$33:$X$50</c:f>
              <c:numCache>
                <c:formatCode>0.0000%</c:formatCode>
                <c:ptCount val="18"/>
                <c:pt idx="0">
                  <c:v>0</c:v>
                </c:pt>
                <c:pt idx="1">
                  <c:v>1.8546276434622071E-4</c:v>
                </c:pt>
                <c:pt idx="2">
                  <c:v>0</c:v>
                </c:pt>
                <c:pt idx="3">
                  <c:v>1.7483293223816566E-4</c:v>
                </c:pt>
                <c:pt idx="4">
                  <c:v>0</c:v>
                </c:pt>
                <c:pt idx="5">
                  <c:v>1.7713791407282021E-4</c:v>
                </c:pt>
                <c:pt idx="6">
                  <c:v>1.5904264403915343E-3</c:v>
                </c:pt>
                <c:pt idx="7">
                  <c:v>6.8012115837726335E-4</c:v>
                </c:pt>
                <c:pt idx="8">
                  <c:v>1.8605766179522921E-4</c:v>
                </c:pt>
                <c:pt idx="9">
                  <c:v>3.7713422190723504E-4</c:v>
                </c:pt>
                <c:pt idx="10">
                  <c:v>7.6332043223680023E-4</c:v>
                </c:pt>
                <c:pt idx="11">
                  <c:v>1.1861514952342116E-3</c:v>
                </c:pt>
                <c:pt idx="12">
                  <c:v>1.7055143002780012E-3</c:v>
                </c:pt>
                <c:pt idx="13">
                  <c:v>6.838366173762561E-3</c:v>
                </c:pt>
                <c:pt idx="14">
                  <c:v>7.5842702822507659E-3</c:v>
                </c:pt>
                <c:pt idx="15">
                  <c:v>7.5387482400768411E-4</c:v>
                </c:pt>
                <c:pt idx="16">
                  <c:v>4.3180742829488552E-3</c:v>
                </c:pt>
                <c:pt idx="17">
                  <c:v>5.7396279440423536E-3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4F-4BA4-AAEC-5AAC8DFE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187439"/>
        <c:axId val="63383151"/>
      </c:scatterChart>
      <c:valAx>
        <c:axId val="108187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383151"/>
        <c:crosses val="autoZero"/>
        <c:crossBetween val="midCat"/>
      </c:valAx>
      <c:valAx>
        <c:axId val="6338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81874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Reaktionszeit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3166622922134733"/>
                  <c:y val="-2.6837270341207348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'GC-MS'!$D$44:$D$45</c:f>
              <c:numCache>
                <c:formatCode>General</c:formatCode>
                <c:ptCount val="2"/>
                <c:pt idx="0">
                  <c:v>15</c:v>
                </c:pt>
                <c:pt idx="1">
                  <c:v>45</c:v>
                </c:pt>
              </c:numCache>
            </c:numRef>
          </c:xVal>
          <c:yVal>
            <c:numRef>
              <c:f>'GC-MS'!$K$44:$K$45</c:f>
              <c:numCache>
                <c:formatCode>General</c:formatCode>
                <c:ptCount val="2"/>
                <c:pt idx="0">
                  <c:v>162932594.88227072</c:v>
                </c:pt>
                <c:pt idx="1">
                  <c:v>285989455.02474713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DA0-4769-8BCA-179D0746926E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9.7569116360454941E-2"/>
                  <c:y val="3.996281714785651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'GC-MS'!$D$44:$D$45</c:f>
              <c:numCache>
                <c:formatCode>General</c:formatCode>
                <c:ptCount val="2"/>
                <c:pt idx="0">
                  <c:v>15</c:v>
                </c:pt>
                <c:pt idx="1">
                  <c:v>45</c:v>
                </c:pt>
              </c:numCache>
            </c:numRef>
          </c:xVal>
          <c:yVal>
            <c:numRef>
              <c:f>'GC-MS'!$M$44:$M$45</c:f>
              <c:numCache>
                <c:formatCode>0.00E+00</c:formatCode>
                <c:ptCount val="2"/>
                <c:pt idx="0">
                  <c:v>45520277.389528006</c:v>
                </c:pt>
                <c:pt idx="1">
                  <c:v>197229158.59694424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DA0-4769-8BCA-179D07469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6532448"/>
        <c:axId val="1746533696"/>
      </c:scatterChart>
      <c:valAx>
        <c:axId val="174653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46533696"/>
        <c:crosses val="autoZero"/>
        <c:crossBetween val="midCat"/>
      </c:valAx>
      <c:valAx>
        <c:axId val="174653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46532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'GC-MS'!$B$34:$B$36</c:f>
              <c:numCache>
                <c:formatCode>General</c:formatCode>
                <c:ptCount val="3"/>
                <c:pt idx="0">
                  <c:v>15</c:v>
                </c:pt>
                <c:pt idx="1">
                  <c:v>15</c:v>
                </c:pt>
                <c:pt idx="2">
                  <c:v>30</c:v>
                </c:pt>
              </c:numCache>
            </c:numRef>
          </c:xVal>
          <c:yVal>
            <c:numRef>
              <c:f>'GC-MS'!$J$34:$J$36</c:f>
              <c:numCache>
                <c:formatCode>0.00E+00</c:formatCode>
                <c:ptCount val="3"/>
                <c:pt idx="1">
                  <c:v>0.22978739030566969</c:v>
                </c:pt>
                <c:pt idx="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6B-47C3-B779-AF19397C6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025216"/>
        <c:axId val="1533015648"/>
      </c:scatterChart>
      <c:valAx>
        <c:axId val="1533025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33015648"/>
        <c:crosses val="autoZero"/>
        <c:crossBetween val="midCat"/>
      </c:valAx>
      <c:valAx>
        <c:axId val="153301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33025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'GC-MS'!$AY$96:$AY$113</c:f>
              <c:numCache>
                <c:formatCode>0.00%</c:formatCode>
                <c:ptCount val="18"/>
                <c:pt idx="0">
                  <c:v>0</c:v>
                </c:pt>
                <c:pt idx="1">
                  <c:v>1.2467045889313719E-2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1.9329406843815691E-2</c:v>
                </c:pt>
                <c:pt idx="6">
                  <c:v>0.25826267524899749</c:v>
                </c:pt>
                <c:pt idx="7">
                  <c:v>0.36373358983260695</c:v>
                </c:pt>
                <c:pt idx="8">
                  <c:v>5.1965373778704228E-2</c:v>
                </c:pt>
                <c:pt idx="9">
                  <c:v>0.18814351392438419</c:v>
                </c:pt>
                <c:pt idx="10">
                  <c:v>0.24834525271903599</c:v>
                </c:pt>
                <c:pt idx="11">
                  <c:v>0.34832704890625832</c:v>
                </c:pt>
                <c:pt idx="12">
                  <c:v>0.37581388826192413</c:v>
                </c:pt>
                <c:pt idx="13">
                  <c:v>0.43060124551182971</c:v>
                </c:pt>
                <c:pt idx="14">
                  <c:v>0.52478496054090717</c:v>
                </c:pt>
                <c:pt idx="15">
                  <c:v>0.5866736543319977</c:v>
                </c:pt>
                <c:pt idx="16">
                  <c:v>0.57056893028666256</c:v>
                </c:pt>
                <c:pt idx="17">
                  <c:v>0.5362205335360557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F1-4EC0-9C5B-2359E04009D5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'GC-MS'!$X$96:$X$113</c:f>
              <c:numCache>
                <c:formatCode>0.00%</c:formatCode>
                <c:ptCount val="18"/>
                <c:pt idx="0">
                  <c:v>0</c:v>
                </c:pt>
                <c:pt idx="1">
                  <c:v>3.0162670567336347E-3</c:v>
                </c:pt>
                <c:pt idx="2">
                  <c:v>0</c:v>
                </c:pt>
                <c:pt idx="3">
                  <c:v>9.1287275149958772E-3</c:v>
                </c:pt>
                <c:pt idx="4">
                  <c:v>0</c:v>
                </c:pt>
                <c:pt idx="5">
                  <c:v>4.2308271056007212E-3</c:v>
                </c:pt>
                <c:pt idx="6">
                  <c:v>3.0527550923280338E-2</c:v>
                </c:pt>
                <c:pt idx="7">
                  <c:v>2.241070246907555E-2</c:v>
                </c:pt>
                <c:pt idx="8">
                  <c:v>4.2757497178271472E-3</c:v>
                </c:pt>
                <c:pt idx="9">
                  <c:v>1.0601520516236553E-2</c:v>
                </c:pt>
                <c:pt idx="10">
                  <c:v>1.5905708575142393E-2</c:v>
                </c:pt>
                <c:pt idx="11">
                  <c:v>2.6941480180977289E-2</c:v>
                </c:pt>
                <c:pt idx="12">
                  <c:v>2.7938103743096545E-2</c:v>
                </c:pt>
                <c:pt idx="13">
                  <c:v>6.8963786996928858E-2</c:v>
                </c:pt>
                <c:pt idx="14">
                  <c:v>0.10092798993768692</c:v>
                </c:pt>
                <c:pt idx="15">
                  <c:v>4.9283738956558659E-2</c:v>
                </c:pt>
                <c:pt idx="16">
                  <c:v>7.9740054158342483E-2</c:v>
                </c:pt>
                <c:pt idx="17">
                  <c:v>9.9730897996122017E-2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33-406F-B7BC-42297C5E7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6521632"/>
        <c:axId val="1746502496"/>
      </c:scatterChart>
      <c:valAx>
        <c:axId val="1746521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46502496"/>
        <c:crosses val="autoZero"/>
        <c:crossBetween val="midCat"/>
      </c:valAx>
      <c:valAx>
        <c:axId val="17465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46521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Zersetzungsgrad D%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2789413823272093"/>
                  <c:y val="-9.6759259259259264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'GC-MS'!$D$11:$D$28</c:f>
              <c:numCache>
                <c:formatCode>General</c:formatCode>
                <c:ptCount val="18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275</c:v>
                </c:pt>
                <c:pt idx="7">
                  <c:v>275</c:v>
                </c:pt>
                <c:pt idx="8">
                  <c:v>275</c:v>
                </c:pt>
                <c:pt idx="9">
                  <c:v>275</c:v>
                </c:pt>
                <c:pt idx="10">
                  <c:v>275</c:v>
                </c:pt>
                <c:pt idx="11">
                  <c:v>275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</c:numCache>
            </c:numRef>
          </c:xVal>
          <c:yVal>
            <c:numRef>
              <c:f>'GC-MS'!$I$11:$I$28</c:f>
              <c:numCache>
                <c:formatCode>0.0</c:formatCode>
                <c:ptCount val="18"/>
                <c:pt idx="0">
                  <c:v>-2.5740441572428496</c:v>
                </c:pt>
                <c:pt idx="1">
                  <c:v>21.662454970697354</c:v>
                </c:pt>
                <c:pt idx="2">
                  <c:v>-2.328582952406566</c:v>
                </c:pt>
                <c:pt idx="3">
                  <c:v>2.2585502258550272</c:v>
                </c:pt>
                <c:pt idx="4">
                  <c:v>-2.4535916061339869</c:v>
                </c:pt>
                <c:pt idx="5">
                  <c:v>40.949251158280362</c:v>
                </c:pt>
                <c:pt idx="6">
                  <c:v>53.311115889056119</c:v>
                </c:pt>
                <c:pt idx="7">
                  <c:v>74.875997412119901</c:v>
                </c:pt>
                <c:pt idx="8">
                  <c:v>35.263412796642093</c:v>
                </c:pt>
                <c:pt idx="9">
                  <c:v>63.434604611075194</c:v>
                </c:pt>
                <c:pt idx="10">
                  <c:v>75.290135396518366</c:v>
                </c:pt>
                <c:pt idx="11">
                  <c:v>93.124395226319749</c:v>
                </c:pt>
                <c:pt idx="12">
                  <c:v>75.174712396516497</c:v>
                </c:pt>
                <c:pt idx="13">
                  <c:v>100</c:v>
                </c:pt>
                <c:pt idx="14">
                  <c:v>100</c:v>
                </c:pt>
                <c:pt idx="15">
                  <c:v>77.833306464613912</c:v>
                </c:pt>
                <c:pt idx="16">
                  <c:v>100</c:v>
                </c:pt>
                <c:pt idx="17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85-454D-8414-17459DBBA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043279"/>
        <c:axId val="220045775"/>
      </c:scatterChart>
      <c:valAx>
        <c:axId val="220043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20045775"/>
        <c:crosses val="autoZero"/>
        <c:crossBetween val="midCat"/>
      </c:valAx>
      <c:valAx>
        <c:axId val="220045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200432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Phenol-Gehalt gegen Zersetzungsgrad D%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'GC-MS'!$I$11:$I$28</c:f>
              <c:numCache>
                <c:formatCode>0.0</c:formatCode>
                <c:ptCount val="18"/>
                <c:pt idx="0">
                  <c:v>-2.5740441572428496</c:v>
                </c:pt>
                <c:pt idx="1">
                  <c:v>21.662454970697354</c:v>
                </c:pt>
                <c:pt idx="2">
                  <c:v>-2.328582952406566</c:v>
                </c:pt>
                <c:pt idx="3">
                  <c:v>2.2585502258550272</c:v>
                </c:pt>
                <c:pt idx="4">
                  <c:v>-2.4535916061339869</c:v>
                </c:pt>
                <c:pt idx="5">
                  <c:v>40.949251158280362</c:v>
                </c:pt>
                <c:pt idx="6">
                  <c:v>53.311115889056119</c:v>
                </c:pt>
                <c:pt idx="7">
                  <c:v>74.875997412119901</c:v>
                </c:pt>
                <c:pt idx="8">
                  <c:v>35.263412796642093</c:v>
                </c:pt>
                <c:pt idx="9">
                  <c:v>63.434604611075194</c:v>
                </c:pt>
                <c:pt idx="10">
                  <c:v>75.290135396518366</c:v>
                </c:pt>
                <c:pt idx="11">
                  <c:v>93.124395226319749</c:v>
                </c:pt>
                <c:pt idx="12">
                  <c:v>75.174712396516497</c:v>
                </c:pt>
                <c:pt idx="13">
                  <c:v>100</c:v>
                </c:pt>
                <c:pt idx="14">
                  <c:v>100</c:v>
                </c:pt>
                <c:pt idx="15">
                  <c:v>77.833306464613912</c:v>
                </c:pt>
                <c:pt idx="16">
                  <c:v>100</c:v>
                </c:pt>
                <c:pt idx="17">
                  <c:v>100</c:v>
                </c:pt>
              </c:numCache>
            </c:numRef>
          </c:xVal>
          <c:yVal>
            <c:numRef>
              <c:f>'GC-MS'!$X$33:$X$50</c:f>
              <c:numCache>
                <c:formatCode>0.0000%</c:formatCode>
                <c:ptCount val="18"/>
                <c:pt idx="0">
                  <c:v>0</c:v>
                </c:pt>
                <c:pt idx="1">
                  <c:v>1.8546276434622071E-4</c:v>
                </c:pt>
                <c:pt idx="2">
                  <c:v>0</c:v>
                </c:pt>
                <c:pt idx="3">
                  <c:v>1.7483293223816566E-4</c:v>
                </c:pt>
                <c:pt idx="4">
                  <c:v>0</c:v>
                </c:pt>
                <c:pt idx="5">
                  <c:v>1.7713791407282021E-4</c:v>
                </c:pt>
                <c:pt idx="6">
                  <c:v>1.5904264403915343E-3</c:v>
                </c:pt>
                <c:pt idx="7">
                  <c:v>6.8012115837726335E-4</c:v>
                </c:pt>
                <c:pt idx="8">
                  <c:v>1.8605766179522921E-4</c:v>
                </c:pt>
                <c:pt idx="9">
                  <c:v>3.7713422190723504E-4</c:v>
                </c:pt>
                <c:pt idx="10">
                  <c:v>7.6332043223680023E-4</c:v>
                </c:pt>
                <c:pt idx="11">
                  <c:v>1.1861514952342116E-3</c:v>
                </c:pt>
                <c:pt idx="12">
                  <c:v>1.7055143002780012E-3</c:v>
                </c:pt>
                <c:pt idx="13">
                  <c:v>6.838366173762561E-3</c:v>
                </c:pt>
                <c:pt idx="14">
                  <c:v>7.5842702822507659E-3</c:v>
                </c:pt>
                <c:pt idx="15">
                  <c:v>7.5387482400768411E-4</c:v>
                </c:pt>
                <c:pt idx="16">
                  <c:v>4.3180742829488552E-3</c:v>
                </c:pt>
                <c:pt idx="17">
                  <c:v>5.7396279440423536E-3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E8-4113-A76B-5E7AD4791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329471"/>
        <c:axId val="231330719"/>
      </c:scatterChart>
      <c:valAx>
        <c:axId val="2313294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1330719"/>
        <c:crosses val="autoZero"/>
        <c:crossBetween val="midCat"/>
      </c:valAx>
      <c:valAx>
        <c:axId val="231330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13294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Summe der Intensität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720603674540681"/>
          <c:y val="0.17171296296296298"/>
          <c:w val="0.81490507436570425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3275174978127735"/>
                  <c:y val="-0.2810750218722659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'GC-MS'!$D$11:$D$28</c:f>
              <c:numCache>
                <c:formatCode>General</c:formatCode>
                <c:ptCount val="18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275</c:v>
                </c:pt>
                <c:pt idx="7">
                  <c:v>275</c:v>
                </c:pt>
                <c:pt idx="8">
                  <c:v>275</c:v>
                </c:pt>
                <c:pt idx="9">
                  <c:v>275</c:v>
                </c:pt>
                <c:pt idx="10">
                  <c:v>275</c:v>
                </c:pt>
                <c:pt idx="11">
                  <c:v>275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</c:numCache>
            </c:numRef>
          </c:xVal>
          <c:yVal>
            <c:numRef>
              <c:f>'GC-MS'!$M$11:$M$28</c:f>
              <c:numCache>
                <c:formatCode>0.00E+00</c:formatCode>
                <c:ptCount val="18"/>
                <c:pt idx="0">
                  <c:v>26327944</c:v>
                </c:pt>
                <c:pt idx="1">
                  <c:v>392795458</c:v>
                </c:pt>
                <c:pt idx="2">
                  <c:v>21615686</c:v>
                </c:pt>
                <c:pt idx="3">
                  <c:v>65826261</c:v>
                </c:pt>
                <c:pt idx="4">
                  <c:v>55146957</c:v>
                </c:pt>
                <c:pt idx="5">
                  <c:v>171955975</c:v>
                </c:pt>
                <c:pt idx="6">
                  <c:v>2566710189</c:v>
                </c:pt>
                <c:pt idx="7">
                  <c:v>1265240750</c:v>
                </c:pt>
                <c:pt idx="8">
                  <c:v>284734159</c:v>
                </c:pt>
                <c:pt idx="9">
                  <c:v>1104816614</c:v>
                </c:pt>
                <c:pt idx="10">
                  <c:v>2070000833</c:v>
                </c:pt>
                <c:pt idx="11">
                  <c:v>2084136418</c:v>
                </c:pt>
                <c:pt idx="12">
                  <c:v>3030872130</c:v>
                </c:pt>
                <c:pt idx="13">
                  <c:v>5315971990</c:v>
                </c:pt>
                <c:pt idx="14">
                  <c:v>4038323960</c:v>
                </c:pt>
                <c:pt idx="15">
                  <c:v>657539600</c:v>
                </c:pt>
                <c:pt idx="16">
                  <c:v>2861512980</c:v>
                </c:pt>
                <c:pt idx="17">
                  <c:v>3070854130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F8-4D39-AB05-05A4E36ED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336127"/>
        <c:axId val="231337791"/>
      </c:scatterChart>
      <c:valAx>
        <c:axId val="231336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1337791"/>
        <c:crosses val="autoZero"/>
        <c:crossBetween val="midCat"/>
      </c:valAx>
      <c:valAx>
        <c:axId val="231337791"/>
        <c:scaling>
          <c:orientation val="minMax"/>
          <c:min val="3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13361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BPA-Fragment- RT 28 min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3473993875765529"/>
                  <c:y val="-0.2198180956547098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'GC-MS'!$D$11:$D$28</c:f>
              <c:numCache>
                <c:formatCode>General</c:formatCode>
                <c:ptCount val="18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275</c:v>
                </c:pt>
                <c:pt idx="7">
                  <c:v>275</c:v>
                </c:pt>
                <c:pt idx="8">
                  <c:v>275</c:v>
                </c:pt>
                <c:pt idx="9">
                  <c:v>275</c:v>
                </c:pt>
                <c:pt idx="10">
                  <c:v>275</c:v>
                </c:pt>
                <c:pt idx="11">
                  <c:v>275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</c:numCache>
            </c:numRef>
          </c:xVal>
          <c:yVal>
            <c:numRef>
              <c:f>'GC-MS'!$BR$11:$BR$28</c:f>
              <c:numCache>
                <c:formatCode>General</c:formatCode>
                <c:ptCount val="18"/>
                <c:pt idx="0">
                  <c:v>498468</c:v>
                </c:pt>
                <c:pt idx="1">
                  <c:v>720370</c:v>
                </c:pt>
                <c:pt idx="2">
                  <c:v>530821</c:v>
                </c:pt>
                <c:pt idx="3">
                  <c:v>642819</c:v>
                </c:pt>
                <c:pt idx="4">
                  <c:v>0</c:v>
                </c:pt>
                <c:pt idx="5">
                  <c:v>438698</c:v>
                </c:pt>
                <c:pt idx="6">
                  <c:v>3951521</c:v>
                </c:pt>
                <c:pt idx="7">
                  <c:v>4634579</c:v>
                </c:pt>
                <c:pt idx="8">
                  <c:v>600075</c:v>
                </c:pt>
                <c:pt idx="9">
                  <c:v>1243848</c:v>
                </c:pt>
                <c:pt idx="10">
                  <c:v>4140502</c:v>
                </c:pt>
                <c:pt idx="11">
                  <c:v>4764706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88-4E13-93D6-5F23292AF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187439"/>
        <c:axId val="63383151"/>
      </c:scatterChart>
      <c:valAx>
        <c:axId val="108187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383151"/>
        <c:crosses val="autoZero"/>
        <c:crossBetween val="midCat"/>
      </c:valAx>
      <c:valAx>
        <c:axId val="6338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81874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Summe der Intensität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720603674540681"/>
          <c:y val="0.17171296296296298"/>
          <c:w val="0.81490507436570425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719619422572179"/>
                  <c:y val="-0.351638961796442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'GC-MS'!$D$11:$D$28</c:f>
              <c:numCache>
                <c:formatCode>General</c:formatCode>
                <c:ptCount val="18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275</c:v>
                </c:pt>
                <c:pt idx="7">
                  <c:v>275</c:v>
                </c:pt>
                <c:pt idx="8">
                  <c:v>275</c:v>
                </c:pt>
                <c:pt idx="9">
                  <c:v>275</c:v>
                </c:pt>
                <c:pt idx="10">
                  <c:v>275</c:v>
                </c:pt>
                <c:pt idx="11">
                  <c:v>275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</c:numCache>
            </c:numRef>
          </c:xVal>
          <c:yVal>
            <c:numRef>
              <c:f>'GC-MS'!$M$11:$M$28</c:f>
              <c:numCache>
                <c:formatCode>0.00E+00</c:formatCode>
                <c:ptCount val="18"/>
                <c:pt idx="0">
                  <c:v>26327944</c:v>
                </c:pt>
                <c:pt idx="1">
                  <c:v>392795458</c:v>
                </c:pt>
                <c:pt idx="2">
                  <c:v>21615686</c:v>
                </c:pt>
                <c:pt idx="3">
                  <c:v>65826261</c:v>
                </c:pt>
                <c:pt idx="4">
                  <c:v>55146957</c:v>
                </c:pt>
                <c:pt idx="5">
                  <c:v>171955975</c:v>
                </c:pt>
                <c:pt idx="6">
                  <c:v>2566710189</c:v>
                </c:pt>
                <c:pt idx="7">
                  <c:v>1265240750</c:v>
                </c:pt>
                <c:pt idx="8">
                  <c:v>284734159</c:v>
                </c:pt>
                <c:pt idx="9">
                  <c:v>1104816614</c:v>
                </c:pt>
                <c:pt idx="10">
                  <c:v>2070000833</c:v>
                </c:pt>
                <c:pt idx="11">
                  <c:v>2084136418</c:v>
                </c:pt>
                <c:pt idx="12">
                  <c:v>3030872130</c:v>
                </c:pt>
                <c:pt idx="13">
                  <c:v>5315971990</c:v>
                </c:pt>
                <c:pt idx="14">
                  <c:v>4038323960</c:v>
                </c:pt>
                <c:pt idx="15">
                  <c:v>657539600</c:v>
                </c:pt>
                <c:pt idx="16">
                  <c:v>2861512980</c:v>
                </c:pt>
                <c:pt idx="17">
                  <c:v>3070854130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D5-46A6-A205-15BA98C356AF}"/>
            </c:ext>
          </c:extLst>
        </c:ser>
        <c:ser>
          <c:idx val="1"/>
          <c:order val="1"/>
          <c:tx>
            <c:v>Volumen Normiert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'GC-MS'!$D$11:$D$28</c:f>
              <c:numCache>
                <c:formatCode>General</c:formatCode>
                <c:ptCount val="18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275</c:v>
                </c:pt>
                <c:pt idx="7">
                  <c:v>275</c:v>
                </c:pt>
                <c:pt idx="8">
                  <c:v>275</c:v>
                </c:pt>
                <c:pt idx="9">
                  <c:v>275</c:v>
                </c:pt>
                <c:pt idx="10">
                  <c:v>275</c:v>
                </c:pt>
                <c:pt idx="11">
                  <c:v>275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</c:numCache>
            </c:numRef>
          </c:xVal>
          <c:yVal>
            <c:numRef>
              <c:f>'GC-MS'!$L$11:$L$28</c:f>
              <c:numCache>
                <c:formatCode>0.00E+00</c:formatCode>
                <c:ptCount val="18"/>
                <c:pt idx="0">
                  <c:v>1417767.5821217017</c:v>
                </c:pt>
                <c:pt idx="1">
                  <c:v>21119170.815635249</c:v>
                </c:pt>
                <c:pt idx="2">
                  <c:v>1162446.14143587</c:v>
                </c:pt>
                <c:pt idx="3">
                  <c:v>3539807.5392557541</c:v>
                </c:pt>
                <c:pt idx="4">
                  <c:v>2967283.1315577077</c:v>
                </c:pt>
                <c:pt idx="5">
                  <c:v>9263871.0807025097</c:v>
                </c:pt>
                <c:pt idx="6">
                  <c:v>137965501.4513008</c:v>
                </c:pt>
                <c:pt idx="7">
                  <c:v>68214403.170153126</c:v>
                </c:pt>
                <c:pt idx="8">
                  <c:v>15322292.363988593</c:v>
                </c:pt>
                <c:pt idx="9">
                  <c:v>59513930.941607416</c:v>
                </c:pt>
                <c:pt idx="10">
                  <c:v>111218613.42144854</c:v>
                </c:pt>
                <c:pt idx="11">
                  <c:v>112038297.92495431</c:v>
                </c:pt>
                <c:pt idx="12">
                  <c:v>162932594.88227072</c:v>
                </c:pt>
                <c:pt idx="13">
                  <c:v>285989455.02474713</c:v>
                </c:pt>
                <c:pt idx="14">
                  <c:v>217546946.0755266</c:v>
                </c:pt>
                <c:pt idx="15">
                  <c:v>35334494.062013</c:v>
                </c:pt>
                <c:pt idx="16">
                  <c:v>153844783.87096772</c:v>
                </c:pt>
                <c:pt idx="17">
                  <c:v>165090808.55867964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D5-46A6-A205-15BA98C35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336127"/>
        <c:axId val="231337791"/>
      </c:scatterChart>
      <c:valAx>
        <c:axId val="231336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1337791"/>
        <c:crosses val="autoZero"/>
        <c:crossBetween val="midCat"/>
      </c:valAx>
      <c:valAx>
        <c:axId val="231337791"/>
        <c:scaling>
          <c:orientation val="minMax"/>
          <c:min val="3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13361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Phenolintensität gegen Volumen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'GC-MS'!$A$40</c:f>
              <c:strCache>
                <c:ptCount val="1"/>
                <c:pt idx="0">
                  <c:v>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2404418197725283E-2"/>
                  <c:y val="8.230934674832313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'GC-MS'!$E$40:$E$42</c:f>
              <c:numCache>
                <c:formatCode>General</c:formatCode>
                <c:ptCount val="3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</c:numCache>
            </c:numRef>
          </c:xVal>
          <c:yVal>
            <c:numRef>
              <c:f>'GC-MS'!$O$40:$O$42</c:f>
              <c:numCache>
                <c:formatCode>0.00E+00</c:formatCode>
                <c:ptCount val="3"/>
                <c:pt idx="0">
                  <c:v>19722915.859694425</c:v>
                </c:pt>
                <c:pt idx="1">
                  <c:v>21956575.984485269</c:v>
                </c:pt>
                <c:pt idx="2">
                  <c:v>16464654.588462986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51-4F0C-A987-E99EBBB8C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5195456"/>
        <c:axId val="1565187136"/>
      </c:scatterChart>
      <c:valAx>
        <c:axId val="1565195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65187136"/>
        <c:crosses val="autoZero"/>
        <c:crossBetween val="midCat"/>
      </c:valAx>
      <c:valAx>
        <c:axId val="156518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65195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7233311461067364"/>
                  <c:y val="-1.052019539224263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'GC-MS'!$H$75:$H$77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'GC-MS'!$I$75:$I$77</c:f>
              <c:numCache>
                <c:formatCode>General</c:formatCode>
                <c:ptCount val="3"/>
                <c:pt idx="0">
                  <c:v>1</c:v>
                </c:pt>
                <c:pt idx="1">
                  <c:v>0.5</c:v>
                </c:pt>
                <c:pt idx="2">
                  <c:v>0.33333333333333331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A9-40F7-BA87-480061DB12EE}"/>
            </c:ext>
          </c:extLst>
        </c:ser>
        <c:ser>
          <c:idx val="1"/>
          <c:order val="1"/>
          <c:tx>
            <c:v>real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8222440944881888E-2"/>
                  <c:y val="-0.2065780839895013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'GC-MS'!$H$75:$H$77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'GC-MS'!$I$82:$I$84</c:f>
              <c:numCache>
                <c:formatCode>General</c:formatCode>
                <c:ptCount val="3"/>
                <c:pt idx="0">
                  <c:v>1</c:v>
                </c:pt>
                <c:pt idx="1">
                  <c:v>0.75965862265576012</c:v>
                </c:pt>
                <c:pt idx="2">
                  <c:v>0.57766559639077408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A9-40F7-BA87-480061DB1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024800"/>
        <c:axId val="1533017312"/>
      </c:scatterChart>
      <c:valAx>
        <c:axId val="1533024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33017312"/>
        <c:crosses val="autoZero"/>
        <c:crossBetween val="midCat"/>
      </c:valAx>
      <c:valAx>
        <c:axId val="153301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33024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Gesamte</a:t>
            </a:r>
            <a:r>
              <a:rPr lang="en-GB" baseline="0"/>
              <a:t> intensität gegen Volumen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199037620297463E-2"/>
                  <c:y val="-0.2220541703120443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'GC-MS'!$E$40:$E$42</c:f>
              <c:numCache>
                <c:formatCode>General</c:formatCode>
                <c:ptCount val="3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</c:numCache>
            </c:numRef>
          </c:xVal>
          <c:yVal>
            <c:numRef>
              <c:f>'GC-MS'!$L$40:$L$42</c:f>
              <c:numCache>
                <c:formatCode>General</c:formatCode>
                <c:ptCount val="3"/>
                <c:pt idx="0">
                  <c:v>5315971990</c:v>
                </c:pt>
                <c:pt idx="1">
                  <c:v>4038323960</c:v>
                </c:pt>
                <c:pt idx="2">
                  <c:v>3070854130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49-4B42-A96A-694A55668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5192544"/>
        <c:axId val="1565190048"/>
      </c:scatterChart>
      <c:valAx>
        <c:axId val="1565192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65190048"/>
        <c:crosses val="autoZero"/>
        <c:crossBetween val="midCat"/>
      </c:valAx>
      <c:valAx>
        <c:axId val="15651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65192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212911</xdr:colOff>
      <xdr:row>31</xdr:row>
      <xdr:rowOff>12325</xdr:rowOff>
    </xdr:from>
    <xdr:to>
      <xdr:col>33</xdr:col>
      <xdr:colOff>212911</xdr:colOff>
      <xdr:row>45</xdr:row>
      <xdr:rowOff>88525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448235</xdr:colOff>
      <xdr:row>30</xdr:row>
      <xdr:rowOff>169209</xdr:rowOff>
    </xdr:from>
    <xdr:to>
      <xdr:col>39</xdr:col>
      <xdr:colOff>448235</xdr:colOff>
      <xdr:row>45</xdr:row>
      <xdr:rowOff>54909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47</xdr:col>
      <xdr:colOff>130269</xdr:colOff>
      <xdr:row>30</xdr:row>
      <xdr:rowOff>45943</xdr:rowOff>
    </xdr:from>
    <xdr:to>
      <xdr:col>53</xdr:col>
      <xdr:colOff>130269</xdr:colOff>
      <xdr:row>44</xdr:row>
      <xdr:rowOff>122143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717176</xdr:colOff>
      <xdr:row>30</xdr:row>
      <xdr:rowOff>12325</xdr:rowOff>
    </xdr:from>
    <xdr:to>
      <xdr:col>45</xdr:col>
      <xdr:colOff>717176</xdr:colOff>
      <xdr:row>44</xdr:row>
      <xdr:rowOff>88525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392206</xdr:colOff>
      <xdr:row>47</xdr:row>
      <xdr:rowOff>89647</xdr:rowOff>
    </xdr:from>
    <xdr:to>
      <xdr:col>33</xdr:col>
      <xdr:colOff>392206</xdr:colOff>
      <xdr:row>61</xdr:row>
      <xdr:rowOff>165847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390525</xdr:colOff>
      <xdr:row>52</xdr:row>
      <xdr:rowOff>38100</xdr:rowOff>
    </xdr:from>
    <xdr:to>
      <xdr:col>47</xdr:col>
      <xdr:colOff>409575</xdr:colOff>
      <xdr:row>76</xdr:row>
      <xdr:rowOff>133350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687161</xdr:colOff>
      <xdr:row>31</xdr:row>
      <xdr:rowOff>147637</xdr:rowOff>
    </xdr:from>
    <xdr:to>
      <xdr:col>21</xdr:col>
      <xdr:colOff>687161</xdr:colOff>
      <xdr:row>46</xdr:row>
      <xdr:rowOff>33337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609600</xdr:colOff>
      <xdr:row>66</xdr:row>
      <xdr:rowOff>42862</xdr:rowOff>
    </xdr:from>
    <xdr:to>
      <xdr:col>16</xdr:col>
      <xdr:colOff>609600</xdr:colOff>
      <xdr:row>80</xdr:row>
      <xdr:rowOff>119062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9525</xdr:colOff>
      <xdr:row>46</xdr:row>
      <xdr:rowOff>131308</xdr:rowOff>
    </xdr:from>
    <xdr:to>
      <xdr:col>22</xdr:col>
      <xdr:colOff>9525</xdr:colOff>
      <xdr:row>61</xdr:row>
      <xdr:rowOff>17008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742950</xdr:colOff>
      <xdr:row>61</xdr:row>
      <xdr:rowOff>185737</xdr:rowOff>
    </xdr:from>
    <xdr:to>
      <xdr:col>22</xdr:col>
      <xdr:colOff>742950</xdr:colOff>
      <xdr:row>76</xdr:row>
      <xdr:rowOff>71437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365523</xdr:colOff>
      <xdr:row>28</xdr:row>
      <xdr:rowOff>122633</xdr:rowOff>
    </xdr:from>
    <xdr:to>
      <xdr:col>6</xdr:col>
      <xdr:colOff>365523</xdr:colOff>
      <xdr:row>43</xdr:row>
      <xdr:rowOff>8333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462641</xdr:colOff>
      <xdr:row>88</xdr:row>
      <xdr:rowOff>29935</xdr:rowOff>
    </xdr:from>
    <xdr:to>
      <xdr:col>8</xdr:col>
      <xdr:colOff>312964</xdr:colOff>
      <xdr:row>107</xdr:row>
      <xdr:rowOff>176893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BT113"/>
  <sheetViews>
    <sheetView tabSelected="1" zoomScale="85" zoomScaleNormal="85" workbookViewId="0">
      <selection activeCell="B10" sqref="B10"/>
    </sheetView>
  </sheetViews>
  <sheetFormatPr baseColWidth="10" defaultRowHeight="15" x14ac:dyDescent="0.25"/>
  <sheetData>
    <row r="4" spans="2:72" x14ac:dyDescent="0.25">
      <c r="L4" s="1" t="s">
        <v>0</v>
      </c>
      <c r="N4" s="1" t="s">
        <v>1</v>
      </c>
      <c r="O4" s="1" t="s">
        <v>2</v>
      </c>
      <c r="P4" s="1" t="s">
        <v>3</v>
      </c>
      <c r="Q4" s="1" t="s">
        <v>4</v>
      </c>
      <c r="R4">
        <v>6.3470000000000004</v>
      </c>
      <c r="S4">
        <v>7.1340000000000003</v>
      </c>
      <c r="T4">
        <v>7.4729999999999999</v>
      </c>
      <c r="U4">
        <v>7.5780000000000003</v>
      </c>
      <c r="V4">
        <v>7.7190000000000003</v>
      </c>
      <c r="W4">
        <v>7.7869999999999999</v>
      </c>
      <c r="X4" t="s">
        <v>5</v>
      </c>
      <c r="Y4">
        <v>8.3000000000000007</v>
      </c>
      <c r="Z4">
        <v>8.4819999999999993</v>
      </c>
      <c r="AA4">
        <v>9.2530000000000001</v>
      </c>
      <c r="AB4">
        <v>9.6</v>
      </c>
      <c r="AC4" t="s">
        <v>6</v>
      </c>
      <c r="AD4">
        <v>10.605</v>
      </c>
      <c r="AE4">
        <v>10.706</v>
      </c>
      <c r="AF4">
        <v>11.396000000000001</v>
      </c>
      <c r="AG4">
        <v>11.616</v>
      </c>
      <c r="AH4">
        <v>12.064</v>
      </c>
      <c r="AI4">
        <v>12.098000000000001</v>
      </c>
      <c r="AJ4">
        <v>12.116</v>
      </c>
      <c r="AK4">
        <v>12.32</v>
      </c>
      <c r="AL4">
        <v>12.441000000000001</v>
      </c>
      <c r="AM4">
        <v>12.693</v>
      </c>
      <c r="AN4">
        <v>13.026</v>
      </c>
      <c r="AO4">
        <v>13.593</v>
      </c>
      <c r="AP4">
        <v>13.724</v>
      </c>
      <c r="AQ4">
        <v>13.868</v>
      </c>
      <c r="AR4">
        <v>14.318</v>
      </c>
      <c r="AS4">
        <v>14.382999999999999</v>
      </c>
      <c r="AT4">
        <v>14.6</v>
      </c>
      <c r="AU4">
        <v>14.701000000000001</v>
      </c>
      <c r="AV4">
        <v>15.004</v>
      </c>
      <c r="AW4">
        <v>15.205</v>
      </c>
      <c r="AX4">
        <v>15.38</v>
      </c>
      <c r="AY4">
        <v>16.193999999999999</v>
      </c>
      <c r="AZ4">
        <v>16.538</v>
      </c>
      <c r="BA4">
        <v>16.910499999999999</v>
      </c>
      <c r="BB4">
        <v>17.088000000000001</v>
      </c>
      <c r="BC4">
        <v>17.262</v>
      </c>
      <c r="BD4">
        <v>17.327000000000002</v>
      </c>
      <c r="BE4">
        <v>17.545000000000002</v>
      </c>
      <c r="BF4">
        <v>17.748000000000001</v>
      </c>
      <c r="BG4">
        <v>18.021999999999998</v>
      </c>
      <c r="BH4">
        <v>18.434000000000001</v>
      </c>
      <c r="BI4">
        <v>18.617000000000001</v>
      </c>
      <c r="BJ4">
        <v>18.798999999999999</v>
      </c>
      <c r="BK4">
        <v>19</v>
      </c>
      <c r="BL4">
        <v>19.253299999999999</v>
      </c>
      <c r="BM4">
        <v>20.108000000000001</v>
      </c>
      <c r="BN4">
        <v>20.507999999999999</v>
      </c>
      <c r="BO4">
        <v>21.600999999999999</v>
      </c>
      <c r="BP4">
        <v>23.135999999999999</v>
      </c>
      <c r="BQ4" t="s">
        <v>7</v>
      </c>
      <c r="BR4">
        <v>28</v>
      </c>
      <c r="BS4">
        <v>32.4</v>
      </c>
    </row>
    <row r="5" spans="2:72" ht="20.25" customHeight="1" x14ac:dyDescent="0.25">
      <c r="L5" t="s">
        <v>8</v>
      </c>
      <c r="N5" t="s">
        <v>9</v>
      </c>
      <c r="O5" t="s">
        <v>10</v>
      </c>
      <c r="P5" t="s">
        <v>11</v>
      </c>
      <c r="Q5" t="s">
        <v>12</v>
      </c>
      <c r="R5" t="s">
        <v>13</v>
      </c>
      <c r="S5" t="s">
        <v>14</v>
      </c>
      <c r="T5" t="s">
        <v>15</v>
      </c>
      <c r="U5" t="s">
        <v>16</v>
      </c>
      <c r="V5" t="s">
        <v>17</v>
      </c>
      <c r="W5" t="s">
        <v>18</v>
      </c>
      <c r="X5" t="s">
        <v>19</v>
      </c>
      <c r="Y5" t="s">
        <v>20</v>
      </c>
      <c r="Z5" t="s">
        <v>21</v>
      </c>
      <c r="AA5" t="s">
        <v>22</v>
      </c>
      <c r="AB5" t="s">
        <v>23</v>
      </c>
      <c r="AC5" t="s">
        <v>24</v>
      </c>
      <c r="AD5" t="s">
        <v>25</v>
      </c>
      <c r="AE5" t="s">
        <v>26</v>
      </c>
      <c r="AF5" t="s">
        <v>27</v>
      </c>
      <c r="AG5" t="s">
        <v>28</v>
      </c>
      <c r="AH5" t="s">
        <v>29</v>
      </c>
      <c r="AI5" t="s">
        <v>30</v>
      </c>
      <c r="AJ5" t="s">
        <v>31</v>
      </c>
      <c r="AK5" t="s">
        <v>32</v>
      </c>
      <c r="AL5" t="s">
        <v>33</v>
      </c>
      <c r="AM5" t="s">
        <v>31</v>
      </c>
      <c r="AN5" t="s">
        <v>34</v>
      </c>
      <c r="AO5" t="s">
        <v>35</v>
      </c>
      <c r="AP5" t="s">
        <v>36</v>
      </c>
      <c r="AQ5" s="2" t="s">
        <v>96</v>
      </c>
      <c r="AR5" t="s">
        <v>37</v>
      </c>
      <c r="AS5" t="s">
        <v>31</v>
      </c>
      <c r="AT5" t="s">
        <v>38</v>
      </c>
      <c r="AU5" t="s">
        <v>39</v>
      </c>
      <c r="AV5" t="s">
        <v>40</v>
      </c>
      <c r="AW5" t="s">
        <v>41</v>
      </c>
      <c r="AX5" t="s">
        <v>42</v>
      </c>
      <c r="AY5" t="s">
        <v>43</v>
      </c>
      <c r="AZ5" t="s">
        <v>44</v>
      </c>
      <c r="BA5" t="s">
        <v>45</v>
      </c>
      <c r="BB5" t="s">
        <v>46</v>
      </c>
      <c r="BC5" t="s">
        <v>47</v>
      </c>
      <c r="BD5" t="s">
        <v>31</v>
      </c>
      <c r="BE5" t="s">
        <v>31</v>
      </c>
      <c r="BF5" t="s">
        <v>48</v>
      </c>
      <c r="BG5" t="s">
        <v>49</v>
      </c>
      <c r="BH5" t="s">
        <v>50</v>
      </c>
      <c r="BI5" t="s">
        <v>31</v>
      </c>
      <c r="BJ5" t="s">
        <v>31</v>
      </c>
      <c r="BK5" t="s">
        <v>31</v>
      </c>
      <c r="BL5" t="s">
        <v>51</v>
      </c>
      <c r="BM5" t="s">
        <v>52</v>
      </c>
      <c r="BN5" t="s">
        <v>53</v>
      </c>
      <c r="BO5" t="s">
        <v>54</v>
      </c>
      <c r="BP5" t="s">
        <v>55</v>
      </c>
      <c r="BQ5" t="s">
        <v>31</v>
      </c>
      <c r="BR5" t="s">
        <v>56</v>
      </c>
      <c r="BS5" t="s">
        <v>57</v>
      </c>
    </row>
    <row r="6" spans="2:72" x14ac:dyDescent="0.25">
      <c r="L6" t="s">
        <v>58</v>
      </c>
      <c r="N6">
        <v>116</v>
      </c>
      <c r="O6">
        <v>116</v>
      </c>
      <c r="P6">
        <v>116</v>
      </c>
      <c r="Q6">
        <v>100</v>
      </c>
      <c r="R6">
        <v>114</v>
      </c>
      <c r="S6">
        <v>96</v>
      </c>
      <c r="T6">
        <v>114</v>
      </c>
      <c r="U6">
        <v>112</v>
      </c>
      <c r="V6">
        <v>112</v>
      </c>
      <c r="W6">
        <v>106</v>
      </c>
      <c r="X6">
        <v>94</v>
      </c>
      <c r="Y6">
        <v>110</v>
      </c>
      <c r="Z6">
        <v>110</v>
      </c>
      <c r="AA6">
        <v>108</v>
      </c>
      <c r="AB6">
        <v>110</v>
      </c>
      <c r="AC6">
        <v>108</v>
      </c>
      <c r="AD6">
        <v>132</v>
      </c>
      <c r="AE6">
        <v>138</v>
      </c>
      <c r="AF6">
        <v>174</v>
      </c>
      <c r="AH6">
        <v>163</v>
      </c>
      <c r="AI6">
        <v>96</v>
      </c>
      <c r="AK6">
        <v>150</v>
      </c>
      <c r="AL6">
        <v>136</v>
      </c>
      <c r="AN6">
        <v>96</v>
      </c>
      <c r="AQ6">
        <v>138</v>
      </c>
      <c r="AR6">
        <v>152</v>
      </c>
      <c r="AT6">
        <v>150</v>
      </c>
      <c r="AU6">
        <v>166</v>
      </c>
      <c r="AV6">
        <v>166</v>
      </c>
      <c r="AW6">
        <v>166</v>
      </c>
      <c r="AX6">
        <v>94</v>
      </c>
      <c r="AY6">
        <v>168</v>
      </c>
      <c r="AZ6">
        <v>166</v>
      </c>
      <c r="BB6">
        <v>134</v>
      </c>
      <c r="BC6">
        <v>208</v>
      </c>
      <c r="BF6">
        <v>166</v>
      </c>
      <c r="BH6">
        <v>140</v>
      </c>
      <c r="BN6" t="s">
        <v>59</v>
      </c>
      <c r="BO6" t="s">
        <v>60</v>
      </c>
    </row>
    <row r="10" spans="2:72" ht="18" x14ac:dyDescent="0.25">
      <c r="B10" s="3" t="s">
        <v>125</v>
      </c>
      <c r="C10" s="4" t="s">
        <v>61</v>
      </c>
      <c r="D10" s="5" t="s">
        <v>62</v>
      </c>
      <c r="E10" s="5" t="s">
        <v>63</v>
      </c>
      <c r="F10" s="5" t="s">
        <v>64</v>
      </c>
      <c r="G10" s="4" t="s">
        <v>65</v>
      </c>
      <c r="H10" s="4" t="s">
        <v>66</v>
      </c>
      <c r="I10" s="5" t="s">
        <v>67</v>
      </c>
      <c r="K10" t="s">
        <v>68</v>
      </c>
      <c r="M10" t="s">
        <v>69</v>
      </c>
    </row>
    <row r="11" spans="2:72" x14ac:dyDescent="0.25">
      <c r="B11" s="6">
        <v>10</v>
      </c>
      <c r="C11" s="7">
        <v>44928</v>
      </c>
      <c r="D11" s="22">
        <v>250</v>
      </c>
      <c r="E11" s="22">
        <v>15</v>
      </c>
      <c r="F11" s="22">
        <v>100</v>
      </c>
      <c r="G11" s="23">
        <v>18.57</v>
      </c>
      <c r="H11" s="23">
        <v>19.047999999999998</v>
      </c>
      <c r="I11" s="24">
        <v>-2.5740441572428496</v>
      </c>
      <c r="J11" s="25">
        <v>1</v>
      </c>
      <c r="K11" s="25" t="s">
        <v>70</v>
      </c>
      <c r="L11" s="10">
        <f>M11/G11</f>
        <v>1417767.5821217017</v>
      </c>
      <c r="M11" s="10">
        <f t="shared" ref="M11:M28" si="0">SUM(O11:BS11)</f>
        <v>26327944</v>
      </c>
      <c r="N11" s="10"/>
      <c r="O11" s="11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10">
        <v>4115378</v>
      </c>
      <c r="V11" s="10">
        <v>5246995</v>
      </c>
      <c r="W11">
        <v>0</v>
      </c>
      <c r="X11" s="10">
        <v>0</v>
      </c>
      <c r="Y11" s="10">
        <v>0</v>
      </c>
      <c r="Z11" s="10">
        <v>0</v>
      </c>
      <c r="AA11" s="10">
        <v>6705388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>
        <v>0</v>
      </c>
      <c r="AH11" s="10">
        <v>0</v>
      </c>
      <c r="AI11" s="10">
        <v>816867</v>
      </c>
      <c r="AJ11">
        <v>0</v>
      </c>
      <c r="AK11">
        <v>0</v>
      </c>
      <c r="AL11" s="10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165323</v>
      </c>
      <c r="AS11">
        <v>0</v>
      </c>
      <c r="AT11">
        <v>0</v>
      </c>
      <c r="AU11">
        <v>0</v>
      </c>
      <c r="AV11">
        <v>8373697</v>
      </c>
      <c r="AW11">
        <v>0</v>
      </c>
      <c r="AX11">
        <v>0</v>
      </c>
      <c r="AY11">
        <v>0</v>
      </c>
      <c r="AZ11">
        <v>0</v>
      </c>
      <c r="BA11">
        <v>405828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498468</v>
      </c>
      <c r="BS11">
        <v>0</v>
      </c>
    </row>
    <row r="12" spans="2:72" x14ac:dyDescent="0.25">
      <c r="B12" s="6">
        <v>13</v>
      </c>
      <c r="C12" s="7">
        <v>44886</v>
      </c>
      <c r="D12" s="22">
        <v>250</v>
      </c>
      <c r="E12" s="22">
        <v>45</v>
      </c>
      <c r="F12" s="22">
        <v>100</v>
      </c>
      <c r="G12" s="23">
        <v>18.599</v>
      </c>
      <c r="H12" s="23">
        <v>14.57</v>
      </c>
      <c r="I12" s="24">
        <v>21.662454970697354</v>
      </c>
      <c r="J12" s="25">
        <v>2</v>
      </c>
      <c r="K12" s="25" t="s">
        <v>71</v>
      </c>
      <c r="L12" s="10">
        <f t="shared" ref="L12:L28" si="1">M12/G12</f>
        <v>21119170.815635249</v>
      </c>
      <c r="M12" s="10">
        <f t="shared" si="0"/>
        <v>392795458</v>
      </c>
      <c r="N12" s="10"/>
      <c r="O12" s="10">
        <v>891300</v>
      </c>
      <c r="P12">
        <v>0</v>
      </c>
      <c r="Q12">
        <v>0</v>
      </c>
      <c r="R12">
        <v>0</v>
      </c>
      <c r="S12">
        <v>0</v>
      </c>
      <c r="T12">
        <v>0</v>
      </c>
      <c r="U12" s="10">
        <v>2587907</v>
      </c>
      <c r="V12" s="10">
        <v>3074218</v>
      </c>
      <c r="W12">
        <v>0</v>
      </c>
      <c r="X12" s="10">
        <v>1184776</v>
      </c>
      <c r="Y12" s="10">
        <v>1079194</v>
      </c>
      <c r="Z12" s="10">
        <v>497969</v>
      </c>
      <c r="AA12" s="10">
        <v>60681336</v>
      </c>
      <c r="AB12" s="10">
        <v>2256594</v>
      </c>
      <c r="AC12" s="10">
        <v>0</v>
      </c>
      <c r="AD12">
        <v>0</v>
      </c>
      <c r="AE12">
        <v>0</v>
      </c>
      <c r="AF12">
        <v>0</v>
      </c>
      <c r="AG12">
        <v>0</v>
      </c>
      <c r="AH12" s="10">
        <v>0</v>
      </c>
      <c r="AI12" s="10">
        <v>3811950</v>
      </c>
      <c r="AJ12" s="12">
        <v>0</v>
      </c>
      <c r="AK12">
        <v>0</v>
      </c>
      <c r="AL12" s="10">
        <v>1060745</v>
      </c>
      <c r="AM12">
        <v>0</v>
      </c>
      <c r="AN12">
        <v>1085097</v>
      </c>
      <c r="AO12">
        <v>0</v>
      </c>
      <c r="AP12">
        <v>0</v>
      </c>
      <c r="AQ12">
        <v>0</v>
      </c>
      <c r="AR12">
        <v>306730</v>
      </c>
      <c r="AS12">
        <v>0</v>
      </c>
      <c r="AT12">
        <v>0</v>
      </c>
      <c r="AU12">
        <v>1194151</v>
      </c>
      <c r="AV12">
        <v>27015710</v>
      </c>
      <c r="AW12">
        <v>942252</v>
      </c>
      <c r="AX12">
        <v>3906845</v>
      </c>
      <c r="AY12">
        <v>4896999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59902400</v>
      </c>
      <c r="BG12">
        <v>10889126</v>
      </c>
      <c r="BH12">
        <v>102320896</v>
      </c>
      <c r="BI12">
        <v>0</v>
      </c>
      <c r="BJ12">
        <v>0</v>
      </c>
      <c r="BK12">
        <v>22348448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21025045</v>
      </c>
      <c r="BR12">
        <v>720370</v>
      </c>
      <c r="BS12">
        <v>59115400</v>
      </c>
    </row>
    <row r="13" spans="2:72" x14ac:dyDescent="0.25">
      <c r="B13" s="6">
        <v>14</v>
      </c>
      <c r="C13" s="7">
        <v>44893</v>
      </c>
      <c r="D13" s="22">
        <v>250</v>
      </c>
      <c r="E13" s="22">
        <v>15</v>
      </c>
      <c r="F13" s="22">
        <v>100</v>
      </c>
      <c r="G13" s="23">
        <v>18.594999999999999</v>
      </c>
      <c r="H13" s="23">
        <v>19.027999999999999</v>
      </c>
      <c r="I13" s="24">
        <v>-2.328582952406566</v>
      </c>
      <c r="J13" s="25">
        <v>3</v>
      </c>
      <c r="K13" s="25" t="s">
        <v>72</v>
      </c>
      <c r="L13" s="10">
        <f t="shared" si="1"/>
        <v>1162446.14143587</v>
      </c>
      <c r="M13" s="10">
        <f t="shared" si="0"/>
        <v>21615686</v>
      </c>
      <c r="N13" s="10"/>
      <c r="O13" s="10">
        <v>56245</v>
      </c>
      <c r="P13">
        <v>0</v>
      </c>
      <c r="Q13">
        <v>0</v>
      </c>
      <c r="R13">
        <v>0</v>
      </c>
      <c r="S13">
        <v>0</v>
      </c>
      <c r="T13">
        <v>0</v>
      </c>
      <c r="U13" s="10">
        <v>4154009</v>
      </c>
      <c r="V13" s="10">
        <v>5370452</v>
      </c>
      <c r="W13">
        <v>0</v>
      </c>
      <c r="X13" s="10">
        <v>0</v>
      </c>
      <c r="Y13" s="10">
        <v>400068</v>
      </c>
      <c r="Z13" s="10">
        <v>0</v>
      </c>
      <c r="AA13" s="10">
        <v>2580512</v>
      </c>
      <c r="AB13" s="10">
        <v>0</v>
      </c>
      <c r="AC13" s="10">
        <v>0</v>
      </c>
      <c r="AD13">
        <v>0</v>
      </c>
      <c r="AE13">
        <v>0</v>
      </c>
      <c r="AF13">
        <v>0</v>
      </c>
      <c r="AG13">
        <v>0</v>
      </c>
      <c r="AH13" s="10">
        <v>112532</v>
      </c>
      <c r="AI13" s="10">
        <v>277939</v>
      </c>
      <c r="AJ13">
        <v>0</v>
      </c>
      <c r="AK13">
        <v>0</v>
      </c>
      <c r="AL13" s="10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2885346</v>
      </c>
      <c r="AW13">
        <v>0</v>
      </c>
      <c r="AX13">
        <v>0</v>
      </c>
      <c r="AY13">
        <v>0</v>
      </c>
      <c r="AZ13">
        <v>0</v>
      </c>
      <c r="BA13">
        <v>217753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5030009</v>
      </c>
      <c r="BR13">
        <v>530821</v>
      </c>
      <c r="BS13">
        <v>0</v>
      </c>
    </row>
    <row r="14" spans="2:72" x14ac:dyDescent="0.25">
      <c r="B14" s="6">
        <v>3</v>
      </c>
      <c r="C14" s="7">
        <v>44882</v>
      </c>
      <c r="D14" s="22">
        <v>250</v>
      </c>
      <c r="E14" s="22">
        <v>30</v>
      </c>
      <c r="F14" s="22">
        <v>200</v>
      </c>
      <c r="G14" s="23">
        <v>18.596</v>
      </c>
      <c r="H14" s="23">
        <v>18.175999999999998</v>
      </c>
      <c r="I14" s="24">
        <v>2.2585502258550272</v>
      </c>
      <c r="J14" s="25">
        <v>4</v>
      </c>
      <c r="K14" s="26" t="s">
        <v>73</v>
      </c>
      <c r="L14" s="10">
        <f t="shared" si="1"/>
        <v>3539807.5392557541</v>
      </c>
      <c r="M14" s="10">
        <f t="shared" si="0"/>
        <v>65826261</v>
      </c>
      <c r="N14" s="13"/>
      <c r="O14" s="10">
        <v>481546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0">
        <v>600961</v>
      </c>
      <c r="V14" s="10">
        <v>755228</v>
      </c>
      <c r="W14" s="12">
        <v>0</v>
      </c>
      <c r="X14" s="10">
        <v>600910</v>
      </c>
      <c r="Y14" s="10">
        <v>802146</v>
      </c>
      <c r="Z14" s="13">
        <v>0</v>
      </c>
      <c r="AA14" s="10">
        <v>20482730</v>
      </c>
      <c r="AB14" s="10">
        <v>112468</v>
      </c>
      <c r="AC14" s="10">
        <v>1061871</v>
      </c>
      <c r="AD14">
        <v>0</v>
      </c>
      <c r="AE14">
        <v>0</v>
      </c>
      <c r="AF14">
        <v>0</v>
      </c>
      <c r="AG14" s="12">
        <v>0</v>
      </c>
      <c r="AH14">
        <v>0</v>
      </c>
      <c r="AI14" s="10">
        <v>899571</v>
      </c>
      <c r="AJ14">
        <v>0</v>
      </c>
      <c r="AK14" s="12">
        <v>0</v>
      </c>
      <c r="AL14" s="13">
        <v>0</v>
      </c>
      <c r="AM14" s="12">
        <v>0</v>
      </c>
      <c r="AN14">
        <v>366424</v>
      </c>
      <c r="AO14">
        <v>0</v>
      </c>
      <c r="AP14" s="12">
        <v>0</v>
      </c>
      <c r="AQ14" s="12">
        <v>0</v>
      </c>
      <c r="AR14" s="12">
        <v>0</v>
      </c>
      <c r="AS14" s="12">
        <v>0</v>
      </c>
      <c r="AT14" s="12">
        <v>0</v>
      </c>
      <c r="AU14">
        <v>211762</v>
      </c>
      <c r="AV14">
        <v>6541232</v>
      </c>
      <c r="AW14">
        <v>146240</v>
      </c>
      <c r="AX14">
        <v>240104</v>
      </c>
      <c r="AY14" s="12">
        <v>0</v>
      </c>
      <c r="AZ14" s="12">
        <v>0</v>
      </c>
      <c r="BA14" s="12">
        <v>0</v>
      </c>
      <c r="BB14" s="12">
        <v>0</v>
      </c>
      <c r="BC14" s="12">
        <v>0</v>
      </c>
      <c r="BD14" s="12">
        <v>0</v>
      </c>
      <c r="BE14" s="12">
        <v>0</v>
      </c>
      <c r="BF14">
        <v>2107262</v>
      </c>
      <c r="BG14">
        <v>3846881</v>
      </c>
      <c r="BH14">
        <v>8542774</v>
      </c>
      <c r="BI14">
        <v>0</v>
      </c>
      <c r="BJ14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9477872</v>
      </c>
      <c r="BR14">
        <v>642819</v>
      </c>
      <c r="BS14">
        <v>7905460</v>
      </c>
      <c r="BT14" s="12"/>
    </row>
    <row r="15" spans="2:72" x14ac:dyDescent="0.25">
      <c r="B15" s="6">
        <v>2</v>
      </c>
      <c r="C15" s="7">
        <v>44895</v>
      </c>
      <c r="D15" s="22">
        <v>250</v>
      </c>
      <c r="E15" s="22">
        <v>15</v>
      </c>
      <c r="F15" s="22">
        <v>300</v>
      </c>
      <c r="G15" s="23">
        <v>18.585000000000001</v>
      </c>
      <c r="H15" s="23">
        <v>19.041</v>
      </c>
      <c r="I15" s="24">
        <v>-2.4535916061339869</v>
      </c>
      <c r="J15" s="25">
        <v>5</v>
      </c>
      <c r="K15" s="25" t="s">
        <v>74</v>
      </c>
      <c r="L15" s="10">
        <f t="shared" si="1"/>
        <v>2967283.1315577077</v>
      </c>
      <c r="M15" s="10">
        <f t="shared" si="0"/>
        <v>55146957</v>
      </c>
      <c r="N15" s="10"/>
      <c r="O15" s="10">
        <v>0</v>
      </c>
      <c r="P15">
        <v>0</v>
      </c>
      <c r="Q15">
        <v>0</v>
      </c>
      <c r="R15">
        <v>0</v>
      </c>
      <c r="S15">
        <v>0</v>
      </c>
      <c r="T15">
        <v>0</v>
      </c>
      <c r="U15" s="10">
        <v>1025487</v>
      </c>
      <c r="V15" s="10">
        <v>1324616</v>
      </c>
      <c r="W15">
        <v>0</v>
      </c>
      <c r="X15" s="10">
        <v>0</v>
      </c>
      <c r="Y15" s="10">
        <v>0</v>
      </c>
      <c r="Z15" s="10">
        <v>0</v>
      </c>
      <c r="AA15" s="10">
        <v>1164363</v>
      </c>
      <c r="AB15" s="10">
        <v>0</v>
      </c>
      <c r="AC15" s="10">
        <v>0</v>
      </c>
      <c r="AD15" s="12">
        <v>0</v>
      </c>
      <c r="AE15" s="12">
        <v>0</v>
      </c>
      <c r="AF15">
        <v>0</v>
      </c>
      <c r="AG15">
        <v>0</v>
      </c>
      <c r="AH15">
        <v>0</v>
      </c>
      <c r="AI15">
        <v>0</v>
      </c>
      <c r="AJ15" s="10">
        <v>0</v>
      </c>
      <c r="AK15">
        <v>0</v>
      </c>
      <c r="AL15" s="10">
        <v>0</v>
      </c>
      <c r="AM15">
        <v>0</v>
      </c>
      <c r="AN15" s="10">
        <v>0</v>
      </c>
      <c r="AO15" s="12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895295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93982</v>
      </c>
      <c r="BG15">
        <v>48035932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2607282</v>
      </c>
      <c r="BR15">
        <v>0</v>
      </c>
      <c r="BS15">
        <v>0</v>
      </c>
    </row>
    <row r="16" spans="2:72" x14ac:dyDescent="0.25">
      <c r="B16" s="6">
        <v>5</v>
      </c>
      <c r="C16" s="7">
        <v>44932</v>
      </c>
      <c r="D16" s="22">
        <v>250</v>
      </c>
      <c r="E16" s="22">
        <v>45</v>
      </c>
      <c r="F16" s="22">
        <v>300</v>
      </c>
      <c r="G16" s="23">
        <v>18.562000000000001</v>
      </c>
      <c r="H16" s="23">
        <v>10.961</v>
      </c>
      <c r="I16" s="24">
        <v>40.949251158280362</v>
      </c>
      <c r="J16" s="25">
        <v>6</v>
      </c>
      <c r="K16" s="25" t="s">
        <v>75</v>
      </c>
      <c r="L16" s="10">
        <f t="shared" si="1"/>
        <v>9263871.0807025097</v>
      </c>
      <c r="M16" s="10">
        <f t="shared" si="0"/>
        <v>171955975</v>
      </c>
      <c r="N16" s="10"/>
      <c r="O16" s="10">
        <v>882238</v>
      </c>
      <c r="P16">
        <v>0</v>
      </c>
      <c r="Q16">
        <v>0</v>
      </c>
      <c r="R16">
        <v>0</v>
      </c>
      <c r="S16">
        <v>0</v>
      </c>
      <c r="T16">
        <v>0</v>
      </c>
      <c r="U16" s="10">
        <v>1507901</v>
      </c>
      <c r="V16" s="10">
        <v>1857010</v>
      </c>
      <c r="W16">
        <v>0</v>
      </c>
      <c r="X16" s="10">
        <v>727516</v>
      </c>
      <c r="Y16" s="10">
        <v>598874</v>
      </c>
      <c r="Z16" s="10">
        <v>0</v>
      </c>
      <c r="AA16" s="10">
        <v>29200222</v>
      </c>
      <c r="AB16" s="10">
        <v>0</v>
      </c>
      <c r="AC16" s="10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 s="10">
        <v>3338229</v>
      </c>
      <c r="AK16">
        <v>0</v>
      </c>
      <c r="AL16" s="10">
        <v>128690</v>
      </c>
      <c r="AM16">
        <v>0</v>
      </c>
      <c r="AN16" s="10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562660</v>
      </c>
      <c r="AY16">
        <v>3323807</v>
      </c>
      <c r="AZ16">
        <v>0</v>
      </c>
      <c r="BA16">
        <v>0</v>
      </c>
      <c r="BB16">
        <v>0</v>
      </c>
      <c r="BC16">
        <v>0</v>
      </c>
      <c r="BD16">
        <v>20812060</v>
      </c>
      <c r="BE16">
        <v>4558586</v>
      </c>
      <c r="BF16">
        <v>12468081</v>
      </c>
      <c r="BG16">
        <v>25573282</v>
      </c>
      <c r="BH16">
        <v>27087338</v>
      </c>
      <c r="BI16">
        <v>2084881</v>
      </c>
      <c r="BJ16">
        <v>4110020</v>
      </c>
      <c r="BK16">
        <v>5031674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11399304</v>
      </c>
      <c r="BR16">
        <v>438698</v>
      </c>
      <c r="BS16">
        <v>16264904</v>
      </c>
    </row>
    <row r="17" spans="2:72" x14ac:dyDescent="0.25">
      <c r="B17" s="6">
        <v>12</v>
      </c>
      <c r="C17" s="7">
        <v>44910</v>
      </c>
      <c r="D17" s="18">
        <v>275</v>
      </c>
      <c r="E17" s="18">
        <v>30</v>
      </c>
      <c r="F17" s="18">
        <v>100</v>
      </c>
      <c r="G17" s="19">
        <v>18.603999999999999</v>
      </c>
      <c r="H17" s="19">
        <v>8.6859999999999999</v>
      </c>
      <c r="I17" s="20">
        <v>53.311115889056119</v>
      </c>
      <c r="J17" s="21">
        <v>7</v>
      </c>
      <c r="K17" s="21" t="s">
        <v>76</v>
      </c>
      <c r="L17" s="10">
        <f t="shared" si="1"/>
        <v>137965501.4513008</v>
      </c>
      <c r="M17" s="10">
        <f t="shared" si="0"/>
        <v>2566710189</v>
      </c>
      <c r="N17" s="10"/>
      <c r="O17" s="10">
        <v>15873436</v>
      </c>
      <c r="P17" s="10">
        <v>0</v>
      </c>
      <c r="Q17">
        <v>0</v>
      </c>
      <c r="R17" s="10">
        <v>1741499</v>
      </c>
      <c r="S17">
        <v>0</v>
      </c>
      <c r="T17" s="10">
        <v>0</v>
      </c>
      <c r="U17" s="10">
        <v>2578875</v>
      </c>
      <c r="V17" s="10">
        <v>3819314</v>
      </c>
      <c r="W17" s="10">
        <v>0</v>
      </c>
      <c r="X17" s="10">
        <v>78355376</v>
      </c>
      <c r="Y17" s="10">
        <v>0</v>
      </c>
      <c r="Z17" s="10">
        <v>0</v>
      </c>
      <c r="AA17" s="10">
        <v>100352568</v>
      </c>
      <c r="AB17" s="10">
        <v>3514188</v>
      </c>
      <c r="AC17" s="10">
        <v>1270415</v>
      </c>
      <c r="AD17">
        <v>0</v>
      </c>
      <c r="AE17">
        <v>0</v>
      </c>
      <c r="AF17" s="12">
        <v>0</v>
      </c>
      <c r="AG17">
        <v>0</v>
      </c>
      <c r="AH17" s="12">
        <v>0</v>
      </c>
      <c r="AI17">
        <v>0</v>
      </c>
      <c r="AJ17" s="10">
        <v>77745032</v>
      </c>
      <c r="AK17" s="10">
        <v>22516908</v>
      </c>
      <c r="AL17" s="10">
        <v>7832481</v>
      </c>
      <c r="AM17" s="10">
        <v>9016724</v>
      </c>
      <c r="AN17">
        <v>4434463</v>
      </c>
      <c r="AO17">
        <v>0</v>
      </c>
      <c r="AQ17">
        <v>3987500</v>
      </c>
      <c r="AR17">
        <v>6225766</v>
      </c>
      <c r="AS17">
        <v>5642219</v>
      </c>
      <c r="AT17">
        <v>6423433</v>
      </c>
      <c r="AU17">
        <v>17050210</v>
      </c>
      <c r="AV17">
        <v>98228360</v>
      </c>
      <c r="AW17">
        <v>3905207</v>
      </c>
      <c r="AX17">
        <v>22400268</v>
      </c>
      <c r="AY17">
        <v>662885440</v>
      </c>
      <c r="AZ17">
        <v>5230873</v>
      </c>
      <c r="BA17">
        <v>8009368</v>
      </c>
      <c r="BB17">
        <v>5172664</v>
      </c>
      <c r="BC17">
        <v>0</v>
      </c>
      <c r="BD17">
        <v>60931556</v>
      </c>
      <c r="BE17">
        <v>14169153</v>
      </c>
      <c r="BF17">
        <v>0</v>
      </c>
      <c r="BG17">
        <v>404627680</v>
      </c>
      <c r="BH17">
        <v>0</v>
      </c>
      <c r="BI17">
        <v>640022464</v>
      </c>
      <c r="BJ17">
        <v>0</v>
      </c>
      <c r="BK17">
        <v>13968350</v>
      </c>
      <c r="BL17">
        <v>116901376</v>
      </c>
      <c r="BM17">
        <v>8058815</v>
      </c>
      <c r="BN17">
        <v>0</v>
      </c>
      <c r="BO17">
        <v>1644261</v>
      </c>
      <c r="BP17">
        <v>0</v>
      </c>
      <c r="BQ17">
        <v>35723106</v>
      </c>
      <c r="BR17">
        <v>3951521</v>
      </c>
      <c r="BS17">
        <v>92499320</v>
      </c>
    </row>
    <row r="18" spans="2:72" x14ac:dyDescent="0.25">
      <c r="B18" s="6">
        <v>1</v>
      </c>
      <c r="C18" s="7">
        <v>44883</v>
      </c>
      <c r="D18" s="18">
        <v>275</v>
      </c>
      <c r="E18" s="18">
        <v>30</v>
      </c>
      <c r="F18" s="18">
        <v>200</v>
      </c>
      <c r="G18" s="19">
        <v>18.547999999999998</v>
      </c>
      <c r="H18" s="19">
        <v>4.66</v>
      </c>
      <c r="I18" s="20">
        <v>74.875997412119901</v>
      </c>
      <c r="J18" s="21">
        <v>8</v>
      </c>
      <c r="K18" s="21" t="s">
        <v>77</v>
      </c>
      <c r="L18" s="10">
        <f t="shared" si="1"/>
        <v>68214403.170153126</v>
      </c>
      <c r="M18" s="10">
        <f t="shared" si="0"/>
        <v>1265240750</v>
      </c>
      <c r="N18" s="10"/>
      <c r="O18" s="10">
        <v>23425158</v>
      </c>
      <c r="P18" s="10">
        <v>721651</v>
      </c>
      <c r="Q18">
        <v>0</v>
      </c>
      <c r="R18" s="10">
        <v>443635</v>
      </c>
      <c r="S18">
        <v>0</v>
      </c>
      <c r="T18" s="10">
        <v>522648</v>
      </c>
      <c r="U18" s="10">
        <v>765643</v>
      </c>
      <c r="V18" s="10">
        <v>386355</v>
      </c>
      <c r="W18" s="10">
        <v>1284095</v>
      </c>
      <c r="X18" s="10">
        <v>28354934</v>
      </c>
      <c r="Y18" s="10">
        <v>363909</v>
      </c>
      <c r="Z18" s="10">
        <v>311088</v>
      </c>
      <c r="AA18" s="10">
        <v>59301216</v>
      </c>
      <c r="AB18" s="10">
        <v>861263</v>
      </c>
      <c r="AC18" s="10">
        <v>664336</v>
      </c>
      <c r="AD18">
        <v>0</v>
      </c>
      <c r="AE18">
        <v>0</v>
      </c>
      <c r="AF18">
        <v>0</v>
      </c>
      <c r="AG18">
        <v>0</v>
      </c>
      <c r="AH18">
        <v>0</v>
      </c>
      <c r="AI18" s="12">
        <v>0</v>
      </c>
      <c r="AJ18" s="10">
        <v>53182904</v>
      </c>
      <c r="AK18" s="10">
        <v>11214801</v>
      </c>
      <c r="AL18" s="10">
        <v>3446491</v>
      </c>
      <c r="AM18" s="10">
        <v>1699976</v>
      </c>
      <c r="AN18">
        <v>1936593</v>
      </c>
      <c r="AO18">
        <v>0</v>
      </c>
      <c r="AP18">
        <v>11912947</v>
      </c>
      <c r="AQ18">
        <v>17070556</v>
      </c>
      <c r="AR18">
        <v>0</v>
      </c>
      <c r="AS18">
        <v>0</v>
      </c>
      <c r="AT18">
        <v>3547959</v>
      </c>
      <c r="AV18">
        <v>63238772</v>
      </c>
      <c r="AW18">
        <v>1812687</v>
      </c>
      <c r="AX18">
        <v>11157165</v>
      </c>
      <c r="AY18">
        <v>460210560</v>
      </c>
      <c r="AZ18">
        <v>781847</v>
      </c>
      <c r="BA18">
        <v>4390105</v>
      </c>
      <c r="BB18">
        <v>3319601</v>
      </c>
      <c r="BC18">
        <v>0</v>
      </c>
      <c r="BD18">
        <v>40525544</v>
      </c>
      <c r="BE18">
        <v>0</v>
      </c>
      <c r="BF18">
        <v>116741432</v>
      </c>
      <c r="BG18">
        <v>96622608</v>
      </c>
      <c r="BH18">
        <v>11482978</v>
      </c>
      <c r="BI18">
        <v>0</v>
      </c>
      <c r="BJ18">
        <v>0</v>
      </c>
      <c r="BL18">
        <v>22453200</v>
      </c>
      <c r="BM18">
        <v>10836722</v>
      </c>
      <c r="BN18">
        <v>45217588</v>
      </c>
      <c r="BO18">
        <v>0</v>
      </c>
      <c r="BP18">
        <v>24085100</v>
      </c>
      <c r="BQ18">
        <v>41858032</v>
      </c>
      <c r="BR18">
        <v>4634579</v>
      </c>
      <c r="BS18">
        <v>84454072</v>
      </c>
    </row>
    <row r="19" spans="2:72" x14ac:dyDescent="0.25">
      <c r="B19" s="6">
        <v>4</v>
      </c>
      <c r="C19" s="7">
        <v>44903</v>
      </c>
      <c r="D19" s="18">
        <v>275</v>
      </c>
      <c r="E19" s="18">
        <v>15</v>
      </c>
      <c r="F19" s="18">
        <v>200</v>
      </c>
      <c r="G19" s="19">
        <v>18.582999999999998</v>
      </c>
      <c r="H19" s="19">
        <v>12.03</v>
      </c>
      <c r="I19" s="20">
        <v>35.263412796642093</v>
      </c>
      <c r="J19" s="21">
        <v>9</v>
      </c>
      <c r="K19" s="21" t="s">
        <v>78</v>
      </c>
      <c r="L19" s="10">
        <f t="shared" si="1"/>
        <v>15322292.363988593</v>
      </c>
      <c r="M19" s="10">
        <f t="shared" si="0"/>
        <v>284734159</v>
      </c>
      <c r="N19" s="10"/>
      <c r="O19" s="10">
        <v>1235526</v>
      </c>
      <c r="P19" s="10">
        <v>0</v>
      </c>
      <c r="Q19">
        <v>0</v>
      </c>
      <c r="R19" s="10"/>
      <c r="S19">
        <v>0</v>
      </c>
      <c r="T19" s="10">
        <v>0</v>
      </c>
      <c r="U19" s="10">
        <v>1102866</v>
      </c>
      <c r="V19" s="10">
        <v>1212778</v>
      </c>
      <c r="W19" s="10">
        <v>0</v>
      </c>
      <c r="X19" s="10">
        <v>1217452</v>
      </c>
      <c r="Y19" s="10">
        <v>382500</v>
      </c>
      <c r="Z19" s="10">
        <v>0</v>
      </c>
      <c r="AA19" s="10">
        <v>42429496</v>
      </c>
      <c r="AB19" s="10">
        <v>226746</v>
      </c>
      <c r="AC19" s="10">
        <v>130062</v>
      </c>
      <c r="AD19">
        <v>0</v>
      </c>
      <c r="AE19" s="12">
        <v>0</v>
      </c>
      <c r="AF19">
        <v>0</v>
      </c>
      <c r="AG19" s="12">
        <v>0</v>
      </c>
      <c r="AH19">
        <v>0</v>
      </c>
      <c r="AI19">
        <v>0</v>
      </c>
      <c r="AJ19" s="10">
        <v>5569362</v>
      </c>
      <c r="AK19" s="10">
        <v>0</v>
      </c>
      <c r="AL19" s="10">
        <v>0</v>
      </c>
      <c r="AM19" s="10">
        <v>0</v>
      </c>
      <c r="AN19">
        <v>453480</v>
      </c>
      <c r="AO19">
        <v>0</v>
      </c>
      <c r="AP19">
        <v>141734</v>
      </c>
      <c r="AQ19">
        <v>202871</v>
      </c>
      <c r="AR19">
        <v>283769</v>
      </c>
      <c r="AS19">
        <v>0</v>
      </c>
      <c r="AU19">
        <v>997693</v>
      </c>
      <c r="AV19">
        <v>22781194</v>
      </c>
      <c r="AW19">
        <v>621240</v>
      </c>
      <c r="AX19">
        <v>1034438</v>
      </c>
      <c r="AY19">
        <v>14796317</v>
      </c>
      <c r="AZ19">
        <v>0</v>
      </c>
      <c r="BA19">
        <v>0</v>
      </c>
      <c r="BB19">
        <v>0</v>
      </c>
      <c r="BC19" s="12">
        <v>0</v>
      </c>
      <c r="BD19">
        <v>3084349</v>
      </c>
      <c r="BE19">
        <v>169600</v>
      </c>
      <c r="BF19">
        <v>23328794</v>
      </c>
      <c r="BG19">
        <v>19305976</v>
      </c>
      <c r="BH19">
        <v>40308168</v>
      </c>
      <c r="BI19">
        <v>0</v>
      </c>
      <c r="BJ19">
        <v>9732024</v>
      </c>
      <c r="BK19">
        <v>4677757</v>
      </c>
      <c r="BM19">
        <v>1686008</v>
      </c>
      <c r="BN19">
        <v>4065718</v>
      </c>
      <c r="BO19">
        <v>0</v>
      </c>
      <c r="BP19">
        <v>0</v>
      </c>
      <c r="BQ19">
        <v>16990054</v>
      </c>
      <c r="BR19">
        <v>600075</v>
      </c>
      <c r="BS19">
        <v>65966112</v>
      </c>
    </row>
    <row r="20" spans="2:72" x14ac:dyDescent="0.25">
      <c r="B20" s="6">
        <v>17</v>
      </c>
      <c r="C20" s="7">
        <v>44909</v>
      </c>
      <c r="D20" s="18">
        <v>275</v>
      </c>
      <c r="E20" s="18">
        <v>30</v>
      </c>
      <c r="F20" s="18">
        <v>200</v>
      </c>
      <c r="G20" s="19">
        <v>18.564</v>
      </c>
      <c r="H20" s="19">
        <v>6.7880000000000003</v>
      </c>
      <c r="I20" s="20">
        <v>63.434604611075194</v>
      </c>
      <c r="J20" s="21">
        <v>10</v>
      </c>
      <c r="K20" s="21" t="s">
        <v>79</v>
      </c>
      <c r="L20" s="10">
        <f t="shared" si="1"/>
        <v>59513930.941607416</v>
      </c>
      <c r="M20" s="10">
        <f t="shared" si="0"/>
        <v>1104816614</v>
      </c>
      <c r="N20" s="10"/>
      <c r="O20" s="10">
        <v>9157203</v>
      </c>
      <c r="P20" s="10">
        <v>0</v>
      </c>
      <c r="Q20" s="12">
        <v>0</v>
      </c>
      <c r="R20" s="10">
        <v>290882</v>
      </c>
      <c r="S20" s="12">
        <v>0</v>
      </c>
      <c r="T20" s="10">
        <v>0</v>
      </c>
      <c r="U20" s="10">
        <v>2002021</v>
      </c>
      <c r="V20" s="10">
        <v>2269167</v>
      </c>
      <c r="W20" s="10">
        <v>1063577</v>
      </c>
      <c r="X20" s="10">
        <v>11712736</v>
      </c>
      <c r="Y20" s="10">
        <v>884450</v>
      </c>
      <c r="Z20" s="10">
        <v>600900</v>
      </c>
      <c r="AA20" s="10">
        <v>75647200</v>
      </c>
      <c r="AB20" s="10">
        <v>1316205</v>
      </c>
      <c r="AC20" s="10">
        <v>627999</v>
      </c>
      <c r="AD20">
        <v>0</v>
      </c>
      <c r="AE20">
        <v>0</v>
      </c>
      <c r="AF20" s="10">
        <v>410203</v>
      </c>
      <c r="AG20">
        <v>0</v>
      </c>
      <c r="AH20" s="10">
        <v>0</v>
      </c>
      <c r="AI20">
        <v>0</v>
      </c>
      <c r="AJ20" s="10">
        <v>31546034</v>
      </c>
      <c r="AK20" s="10">
        <v>3393239</v>
      </c>
      <c r="AL20" s="10">
        <v>0</v>
      </c>
      <c r="AM20" s="10">
        <v>0</v>
      </c>
      <c r="AN20">
        <v>1550708</v>
      </c>
      <c r="AO20">
        <v>0</v>
      </c>
      <c r="AP20">
        <v>6092128</v>
      </c>
      <c r="AQ20">
        <v>0</v>
      </c>
      <c r="AR20">
        <v>0</v>
      </c>
      <c r="AS20">
        <v>0</v>
      </c>
      <c r="AT20">
        <v>1545071</v>
      </c>
      <c r="AU20">
        <v>3752875</v>
      </c>
      <c r="AV20">
        <v>46436784</v>
      </c>
      <c r="AW20">
        <v>1171896</v>
      </c>
      <c r="AX20">
        <v>6531634</v>
      </c>
      <c r="AY20">
        <v>207864080</v>
      </c>
      <c r="AZ20">
        <v>0</v>
      </c>
      <c r="BA20">
        <v>0</v>
      </c>
      <c r="BB20">
        <v>0</v>
      </c>
      <c r="BC20">
        <v>0</v>
      </c>
      <c r="BD20">
        <v>31903680</v>
      </c>
      <c r="BE20">
        <v>26982142</v>
      </c>
      <c r="BF20">
        <v>130473064</v>
      </c>
      <c r="BG20">
        <v>70813464</v>
      </c>
      <c r="BH20">
        <v>172774832</v>
      </c>
      <c r="BI20">
        <v>14688318</v>
      </c>
      <c r="BJ20">
        <v>31415554</v>
      </c>
      <c r="BL20">
        <v>6042876</v>
      </c>
      <c r="BM20">
        <v>9810797</v>
      </c>
      <c r="BN20">
        <v>36924008</v>
      </c>
      <c r="BO20">
        <v>1825239</v>
      </c>
      <c r="BP20">
        <v>19796262</v>
      </c>
      <c r="BQ20">
        <v>29308434</v>
      </c>
      <c r="BR20">
        <v>1243848</v>
      </c>
      <c r="BS20">
        <v>104947104</v>
      </c>
    </row>
    <row r="21" spans="2:72" x14ac:dyDescent="0.25">
      <c r="B21" s="6">
        <v>18</v>
      </c>
      <c r="C21" s="7">
        <v>44929</v>
      </c>
      <c r="D21" s="18">
        <v>275</v>
      </c>
      <c r="E21" s="18">
        <v>30</v>
      </c>
      <c r="F21" s="18">
        <v>200</v>
      </c>
      <c r="G21" s="19">
        <v>18.611999999999998</v>
      </c>
      <c r="H21" s="19">
        <v>4.5990000000000002</v>
      </c>
      <c r="I21" s="20">
        <v>75.290135396518366</v>
      </c>
      <c r="J21" s="21">
        <v>11</v>
      </c>
      <c r="K21" s="21" t="s">
        <v>80</v>
      </c>
      <c r="L21" s="10">
        <f t="shared" si="1"/>
        <v>111218613.42144854</v>
      </c>
      <c r="M21" s="10">
        <f t="shared" si="0"/>
        <v>2070000833</v>
      </c>
      <c r="N21" s="10"/>
      <c r="O21" s="10">
        <v>30481250</v>
      </c>
      <c r="P21" s="10">
        <v>1111816</v>
      </c>
      <c r="Q21">
        <v>0</v>
      </c>
      <c r="R21" s="10">
        <v>488472</v>
      </c>
      <c r="S21">
        <v>0</v>
      </c>
      <c r="T21" s="10">
        <v>1446746</v>
      </c>
      <c r="U21" s="10">
        <v>2725248</v>
      </c>
      <c r="V21" s="10">
        <v>2511169</v>
      </c>
      <c r="W21" s="10">
        <v>2971888</v>
      </c>
      <c r="X21" s="10">
        <v>32924830</v>
      </c>
      <c r="Y21" s="10">
        <v>1654529</v>
      </c>
      <c r="Z21" s="10">
        <v>1261303</v>
      </c>
      <c r="AA21" s="10">
        <v>75692128</v>
      </c>
      <c r="AB21" s="10">
        <v>991799</v>
      </c>
      <c r="AC21" s="10">
        <v>1521800</v>
      </c>
      <c r="AD21" s="12">
        <v>0</v>
      </c>
      <c r="AE21">
        <v>0</v>
      </c>
      <c r="AF21" s="10">
        <v>1061226</v>
      </c>
      <c r="AG21">
        <v>0</v>
      </c>
      <c r="AH21" s="10">
        <v>0</v>
      </c>
      <c r="AI21" s="10">
        <v>0</v>
      </c>
      <c r="AJ21" s="10">
        <v>58325980</v>
      </c>
      <c r="AK21" s="10">
        <v>11905756</v>
      </c>
      <c r="AL21" s="10">
        <v>0</v>
      </c>
      <c r="AM21" s="10">
        <v>2207014</v>
      </c>
      <c r="AN21">
        <v>3818066</v>
      </c>
      <c r="AO21" s="12">
        <v>0</v>
      </c>
      <c r="AP21">
        <v>14856491</v>
      </c>
      <c r="AQ21">
        <v>20318346</v>
      </c>
      <c r="AR21">
        <v>0</v>
      </c>
      <c r="AS21" s="12">
        <v>0</v>
      </c>
      <c r="AT21">
        <v>3557186</v>
      </c>
      <c r="AU21">
        <v>7700685</v>
      </c>
      <c r="AV21">
        <v>80645632</v>
      </c>
      <c r="AW21">
        <v>2469620</v>
      </c>
      <c r="AX21">
        <v>15532913</v>
      </c>
      <c r="AY21">
        <v>514074880</v>
      </c>
      <c r="AZ21">
        <v>1310152</v>
      </c>
      <c r="BA21">
        <v>5732830</v>
      </c>
      <c r="BB21">
        <v>3876522</v>
      </c>
      <c r="BC21">
        <v>0</v>
      </c>
      <c r="BD21">
        <v>98789312</v>
      </c>
      <c r="BE21">
        <v>44270080</v>
      </c>
      <c r="BF21">
        <v>0</v>
      </c>
      <c r="BG21">
        <v>290702560</v>
      </c>
      <c r="BH21">
        <v>334900000</v>
      </c>
      <c r="BI21">
        <v>0</v>
      </c>
      <c r="BJ21">
        <v>15373366</v>
      </c>
      <c r="BK21">
        <v>17075588</v>
      </c>
      <c r="BL21">
        <v>48716092</v>
      </c>
      <c r="BM21">
        <v>13138440</v>
      </c>
      <c r="BN21">
        <v>62708460</v>
      </c>
      <c r="BO21">
        <v>2297136</v>
      </c>
      <c r="BP21">
        <v>32753790</v>
      </c>
      <c r="BQ21">
        <v>44371310</v>
      </c>
      <c r="BR21">
        <v>4140502</v>
      </c>
      <c r="BS21">
        <v>157587920</v>
      </c>
    </row>
    <row r="22" spans="2:72" x14ac:dyDescent="0.25">
      <c r="B22" s="6">
        <v>9</v>
      </c>
      <c r="C22" s="7">
        <v>44908</v>
      </c>
      <c r="D22" s="18">
        <v>275</v>
      </c>
      <c r="E22" s="18">
        <v>45</v>
      </c>
      <c r="F22" s="18">
        <v>300</v>
      </c>
      <c r="G22" s="19">
        <v>18.602</v>
      </c>
      <c r="H22" s="19">
        <v>1.2789999999999999</v>
      </c>
      <c r="I22" s="20">
        <v>93.124395226319749</v>
      </c>
      <c r="J22" s="21">
        <v>12</v>
      </c>
      <c r="K22" s="21" t="s">
        <v>81</v>
      </c>
      <c r="L22" s="10">
        <f t="shared" si="1"/>
        <v>112038297.92495431</v>
      </c>
      <c r="M22" s="10">
        <f t="shared" si="0"/>
        <v>2084136418</v>
      </c>
      <c r="N22" s="10"/>
      <c r="O22" s="10">
        <v>48798300</v>
      </c>
      <c r="P22" s="10">
        <v>559398</v>
      </c>
      <c r="Q22">
        <v>0</v>
      </c>
      <c r="R22" s="10">
        <v>2697622</v>
      </c>
      <c r="S22">
        <v>0</v>
      </c>
      <c r="T22" s="10">
        <v>3642745</v>
      </c>
      <c r="U22" s="10">
        <v>0</v>
      </c>
      <c r="V22" s="10">
        <v>2783808</v>
      </c>
      <c r="W22">
        <v>0</v>
      </c>
      <c r="X22" s="10">
        <v>56149720</v>
      </c>
      <c r="Y22">
        <v>0</v>
      </c>
      <c r="Z22">
        <v>0</v>
      </c>
      <c r="AA22" s="10">
        <v>53945588</v>
      </c>
      <c r="AB22">
        <v>0</v>
      </c>
      <c r="AC22">
        <v>0</v>
      </c>
      <c r="AD22">
        <v>0</v>
      </c>
      <c r="AE22" s="10">
        <v>768071</v>
      </c>
      <c r="AF22">
        <v>0</v>
      </c>
      <c r="AG22" s="10">
        <v>1227359</v>
      </c>
      <c r="AH22" s="10">
        <v>10840010</v>
      </c>
      <c r="AI22" s="10">
        <v>0</v>
      </c>
      <c r="AJ22" s="10">
        <v>109334744</v>
      </c>
      <c r="AK22" s="10">
        <v>35869252</v>
      </c>
      <c r="AL22" s="10">
        <v>0</v>
      </c>
      <c r="AM22" s="10">
        <v>10862830</v>
      </c>
      <c r="AN22">
        <v>4696089</v>
      </c>
      <c r="AO22">
        <v>0</v>
      </c>
      <c r="AP22">
        <v>0</v>
      </c>
      <c r="AQ22">
        <v>0</v>
      </c>
      <c r="AR22">
        <v>4132353</v>
      </c>
      <c r="AS22">
        <v>0</v>
      </c>
      <c r="AT22">
        <v>6872460</v>
      </c>
      <c r="AU22">
        <v>6359802</v>
      </c>
      <c r="AV22">
        <v>59651760</v>
      </c>
      <c r="AW22">
        <v>1667942</v>
      </c>
      <c r="AX22">
        <v>9605225</v>
      </c>
      <c r="AY22">
        <v>725961088</v>
      </c>
      <c r="AZ22">
        <v>2453253</v>
      </c>
      <c r="BA22">
        <v>9780668</v>
      </c>
      <c r="BB22">
        <v>6769788</v>
      </c>
      <c r="BC22">
        <v>0</v>
      </c>
      <c r="BD22">
        <v>50347060</v>
      </c>
      <c r="BE22">
        <v>17267984</v>
      </c>
      <c r="BF22">
        <v>0</v>
      </c>
      <c r="BG22">
        <v>263071744</v>
      </c>
      <c r="BH22">
        <v>350787360</v>
      </c>
      <c r="BI22">
        <v>0</v>
      </c>
      <c r="BJ22">
        <v>22136874</v>
      </c>
      <c r="BL22">
        <v>54903024</v>
      </c>
      <c r="BM22">
        <v>11889028</v>
      </c>
      <c r="BN22">
        <v>24050428</v>
      </c>
      <c r="BO22">
        <v>0</v>
      </c>
      <c r="BP22">
        <v>8689465</v>
      </c>
      <c r="BQ22">
        <v>20583590</v>
      </c>
      <c r="BR22">
        <v>4764706</v>
      </c>
      <c r="BS22">
        <v>80215280</v>
      </c>
    </row>
    <row r="23" spans="2:72" x14ac:dyDescent="0.25">
      <c r="B23" s="6">
        <v>7</v>
      </c>
      <c r="C23" s="7">
        <v>44911</v>
      </c>
      <c r="D23" s="6">
        <v>300</v>
      </c>
      <c r="E23" s="6">
        <v>15</v>
      </c>
      <c r="F23" s="6">
        <v>100</v>
      </c>
      <c r="G23" s="8">
        <v>18.602</v>
      </c>
      <c r="H23" s="8">
        <v>4.6180000000000003</v>
      </c>
      <c r="I23" s="9">
        <v>75.174712396516497</v>
      </c>
      <c r="J23">
        <v>13</v>
      </c>
      <c r="K23" s="12" t="s">
        <v>82</v>
      </c>
      <c r="L23" s="10">
        <f t="shared" si="1"/>
        <v>162932594.88227072</v>
      </c>
      <c r="M23" s="10">
        <f t="shared" si="0"/>
        <v>3030872130</v>
      </c>
      <c r="N23" s="13"/>
      <c r="O23" s="10">
        <v>58491200</v>
      </c>
      <c r="P2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>
        <v>0</v>
      </c>
      <c r="X23" s="10">
        <v>84676820</v>
      </c>
      <c r="Y23">
        <v>0</v>
      </c>
      <c r="Z23">
        <v>0</v>
      </c>
      <c r="AA23" s="10">
        <v>41094590</v>
      </c>
      <c r="AB23">
        <v>0</v>
      </c>
      <c r="AC23">
        <v>0</v>
      </c>
      <c r="AD23">
        <v>0</v>
      </c>
      <c r="AE23" s="13">
        <v>0</v>
      </c>
      <c r="AF23">
        <v>0</v>
      </c>
      <c r="AG23">
        <v>0</v>
      </c>
      <c r="AH23">
        <v>0</v>
      </c>
      <c r="AI23" s="13">
        <v>0</v>
      </c>
      <c r="AJ23" s="10">
        <v>124616710</v>
      </c>
      <c r="AK23" s="13">
        <v>0</v>
      </c>
      <c r="AL23" s="10">
        <v>8863970</v>
      </c>
      <c r="AM23" s="13">
        <v>0</v>
      </c>
      <c r="AN23">
        <v>4314200</v>
      </c>
      <c r="AO23">
        <v>0</v>
      </c>
      <c r="AP23">
        <v>0</v>
      </c>
      <c r="AQ23">
        <v>19669100</v>
      </c>
      <c r="AR23">
        <v>4414880</v>
      </c>
      <c r="AS23">
        <v>0</v>
      </c>
      <c r="AT23">
        <v>6746350</v>
      </c>
      <c r="AU23">
        <v>17108070</v>
      </c>
      <c r="AV23">
        <v>154149850</v>
      </c>
      <c r="AW23">
        <v>5478420</v>
      </c>
      <c r="AX23">
        <v>14491580</v>
      </c>
      <c r="AY23">
        <v>1139043840</v>
      </c>
      <c r="AZ23">
        <v>0</v>
      </c>
      <c r="BA23">
        <v>27520800</v>
      </c>
      <c r="BB23">
        <v>19883530</v>
      </c>
      <c r="BC23">
        <v>0</v>
      </c>
      <c r="BD23">
        <v>0</v>
      </c>
      <c r="BE23" s="12">
        <v>0</v>
      </c>
      <c r="BF23">
        <v>550001040</v>
      </c>
      <c r="BG23" s="12">
        <v>0</v>
      </c>
      <c r="BH23">
        <v>488168720</v>
      </c>
      <c r="BI23">
        <v>120559280</v>
      </c>
      <c r="BJ23">
        <v>51187930</v>
      </c>
      <c r="BK23">
        <v>34172090</v>
      </c>
      <c r="BL23">
        <v>36839460</v>
      </c>
      <c r="BM23">
        <v>3251880</v>
      </c>
      <c r="BN23">
        <v>16127820</v>
      </c>
      <c r="BO23">
        <v>0</v>
      </c>
      <c r="BP23">
        <v>0</v>
      </c>
      <c r="BQ23">
        <v>0</v>
      </c>
      <c r="BR23">
        <v>0</v>
      </c>
      <c r="BS23" s="12">
        <v>0</v>
      </c>
      <c r="BT23" s="12"/>
    </row>
    <row r="24" spans="2:72" x14ac:dyDescent="0.25">
      <c r="B24" s="6">
        <v>11</v>
      </c>
      <c r="C24" s="7">
        <v>44887</v>
      </c>
      <c r="D24" s="6">
        <v>300</v>
      </c>
      <c r="E24" s="6">
        <v>45</v>
      </c>
      <c r="F24" s="6">
        <v>100</v>
      </c>
      <c r="G24" s="8">
        <v>18.588000000000001</v>
      </c>
      <c r="H24" s="8">
        <v>0</v>
      </c>
      <c r="I24" s="9">
        <v>100</v>
      </c>
      <c r="J24">
        <v>14</v>
      </c>
      <c r="K24" t="s">
        <v>83</v>
      </c>
      <c r="L24" s="10">
        <f t="shared" si="1"/>
        <v>285989455.02474713</v>
      </c>
      <c r="M24" s="10">
        <f t="shared" si="0"/>
        <v>5315971990</v>
      </c>
      <c r="N24" s="10"/>
      <c r="O24" s="10">
        <v>64908990</v>
      </c>
      <c r="P24">
        <v>0</v>
      </c>
      <c r="Q24" s="10">
        <v>0</v>
      </c>
      <c r="R24" s="10">
        <v>10666190</v>
      </c>
      <c r="S24" s="10">
        <v>542390</v>
      </c>
      <c r="T24" s="10">
        <v>0</v>
      </c>
      <c r="U24" s="10">
        <v>2525470</v>
      </c>
      <c r="V24" s="10">
        <v>900620</v>
      </c>
      <c r="W24">
        <v>0</v>
      </c>
      <c r="X24" s="10">
        <v>366609560</v>
      </c>
      <c r="Y24">
        <v>0</v>
      </c>
      <c r="Z24">
        <v>0</v>
      </c>
      <c r="AA24" s="10">
        <v>14837940</v>
      </c>
      <c r="AB24">
        <v>0</v>
      </c>
      <c r="AC24">
        <v>0</v>
      </c>
      <c r="AD24" s="10">
        <v>1230870</v>
      </c>
      <c r="AE24" s="10">
        <v>1551060</v>
      </c>
      <c r="AF24">
        <v>0</v>
      </c>
      <c r="AG24">
        <v>0</v>
      </c>
      <c r="AH24">
        <v>0</v>
      </c>
      <c r="AI24" s="10">
        <v>393498040</v>
      </c>
      <c r="AJ24" s="10">
        <v>0</v>
      </c>
      <c r="AK24" s="10">
        <v>50172470</v>
      </c>
      <c r="AL24" s="10">
        <v>38853780</v>
      </c>
      <c r="AM24" s="10">
        <v>0</v>
      </c>
      <c r="AN24">
        <v>19398910</v>
      </c>
      <c r="AO24" s="10">
        <v>0</v>
      </c>
      <c r="AP24">
        <v>0</v>
      </c>
      <c r="AQ24">
        <v>0</v>
      </c>
      <c r="AR24">
        <v>19961030</v>
      </c>
      <c r="AS24">
        <v>0</v>
      </c>
      <c r="AT24">
        <v>26829540</v>
      </c>
      <c r="AU24">
        <v>35310200</v>
      </c>
      <c r="AV24">
        <v>197978220</v>
      </c>
      <c r="AW24">
        <v>4810610</v>
      </c>
      <c r="AX24">
        <v>0</v>
      </c>
      <c r="AY24">
        <v>2289064160</v>
      </c>
      <c r="AZ24">
        <v>0</v>
      </c>
      <c r="BA24">
        <v>47442180</v>
      </c>
      <c r="BB24">
        <v>37586740</v>
      </c>
      <c r="BC24" s="12">
        <v>0</v>
      </c>
      <c r="BD24">
        <v>0</v>
      </c>
      <c r="BE24">
        <v>0</v>
      </c>
      <c r="BF24">
        <v>433707280</v>
      </c>
      <c r="BG24">
        <v>629848400</v>
      </c>
      <c r="BH24">
        <v>460524240</v>
      </c>
      <c r="BI24">
        <v>0</v>
      </c>
      <c r="BJ24">
        <v>0</v>
      </c>
      <c r="BK24">
        <v>0</v>
      </c>
      <c r="BL24">
        <v>167213100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</row>
    <row r="25" spans="2:72" x14ac:dyDescent="0.25">
      <c r="B25" s="6">
        <v>16</v>
      </c>
      <c r="C25" s="7">
        <v>44904</v>
      </c>
      <c r="D25" s="6">
        <v>300</v>
      </c>
      <c r="E25" s="6">
        <v>45</v>
      </c>
      <c r="F25" s="6">
        <v>200</v>
      </c>
      <c r="G25" s="8">
        <v>18.562999999999999</v>
      </c>
      <c r="H25" s="8">
        <v>0</v>
      </c>
      <c r="I25" s="9">
        <v>100</v>
      </c>
      <c r="J25">
        <v>15</v>
      </c>
      <c r="K25" t="s">
        <v>84</v>
      </c>
      <c r="L25" s="10">
        <f t="shared" si="1"/>
        <v>217546946.0755266</v>
      </c>
      <c r="M25" s="10">
        <f t="shared" si="0"/>
        <v>4038323960</v>
      </c>
      <c r="N25" s="10"/>
      <c r="O25">
        <v>51410670</v>
      </c>
      <c r="P25">
        <v>0</v>
      </c>
      <c r="Q25" s="10">
        <v>2098760</v>
      </c>
      <c r="R25" s="10">
        <v>27823920</v>
      </c>
      <c r="S25">
        <v>0</v>
      </c>
      <c r="T25" s="10">
        <v>8744040</v>
      </c>
      <c r="U25" s="10">
        <v>3966180</v>
      </c>
      <c r="V25" s="10">
        <v>1559130</v>
      </c>
      <c r="W25" s="12">
        <v>0</v>
      </c>
      <c r="X25" s="10">
        <v>407579920</v>
      </c>
      <c r="Y25" s="12">
        <v>0</v>
      </c>
      <c r="Z25" s="12">
        <v>0</v>
      </c>
      <c r="AA25" s="10">
        <v>0</v>
      </c>
      <c r="AB25" s="12">
        <v>0</v>
      </c>
      <c r="AC25" s="12">
        <v>0</v>
      </c>
      <c r="AD25" s="10">
        <v>0</v>
      </c>
      <c r="AE25" s="10">
        <v>1456890</v>
      </c>
      <c r="AF25" s="12">
        <v>0</v>
      </c>
      <c r="AG25">
        <v>0</v>
      </c>
      <c r="AH25">
        <v>0</v>
      </c>
      <c r="AI25">
        <v>0</v>
      </c>
      <c r="AJ25" s="10">
        <v>414072720</v>
      </c>
      <c r="AK25" s="10">
        <v>50080290</v>
      </c>
      <c r="AL25" s="10">
        <v>42921250</v>
      </c>
      <c r="AM25" s="10">
        <v>19342100</v>
      </c>
      <c r="AN25">
        <v>29838760</v>
      </c>
      <c r="AO25" s="10">
        <v>0</v>
      </c>
      <c r="AP25" s="12">
        <v>0</v>
      </c>
      <c r="AQ25">
        <v>0</v>
      </c>
      <c r="AR25">
        <v>10886920</v>
      </c>
      <c r="AS25">
        <v>0</v>
      </c>
      <c r="AT25">
        <v>34071170</v>
      </c>
      <c r="AU25">
        <v>23330090</v>
      </c>
      <c r="AV25">
        <v>108201400</v>
      </c>
      <c r="AW25">
        <v>3406600</v>
      </c>
      <c r="AX25">
        <v>5348150</v>
      </c>
      <c r="AY25">
        <v>2119251680</v>
      </c>
      <c r="AZ25">
        <v>0</v>
      </c>
      <c r="BA25">
        <v>19678150</v>
      </c>
      <c r="BB25">
        <v>20030140</v>
      </c>
      <c r="BC25">
        <v>0</v>
      </c>
      <c r="BD25">
        <v>0</v>
      </c>
      <c r="BE25">
        <v>0</v>
      </c>
      <c r="BF25">
        <v>61917130</v>
      </c>
      <c r="BG25">
        <v>0</v>
      </c>
      <c r="BH25">
        <v>342007360</v>
      </c>
      <c r="BI25">
        <v>0</v>
      </c>
      <c r="BJ25">
        <v>32207360</v>
      </c>
      <c r="BK25">
        <v>0</v>
      </c>
      <c r="BL25">
        <v>197093180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</row>
    <row r="26" spans="2:72" x14ac:dyDescent="0.25">
      <c r="B26" s="6">
        <v>6</v>
      </c>
      <c r="C26" s="7">
        <v>44897</v>
      </c>
      <c r="D26" s="6">
        <v>300</v>
      </c>
      <c r="E26" s="6">
        <v>15</v>
      </c>
      <c r="F26" s="6">
        <v>300</v>
      </c>
      <c r="G26" s="8">
        <v>18.609000000000002</v>
      </c>
      <c r="H26" s="8">
        <v>4.125</v>
      </c>
      <c r="I26" s="9">
        <v>77.833306464613912</v>
      </c>
      <c r="J26">
        <v>16</v>
      </c>
      <c r="K26" t="s">
        <v>85</v>
      </c>
      <c r="L26" s="10">
        <f t="shared" si="1"/>
        <v>35334494.062013</v>
      </c>
      <c r="M26" s="10">
        <f t="shared" si="0"/>
        <v>657539600</v>
      </c>
      <c r="N26" s="10"/>
      <c r="O26" s="10">
        <v>27006850</v>
      </c>
      <c r="P26" s="12">
        <v>0</v>
      </c>
      <c r="Q26" s="10">
        <v>0</v>
      </c>
      <c r="R26" s="10">
        <v>3446450</v>
      </c>
      <c r="S26">
        <v>0</v>
      </c>
      <c r="T26" s="10">
        <v>3141180</v>
      </c>
      <c r="U26" s="10">
        <v>1955360</v>
      </c>
      <c r="V26" s="10">
        <v>1718870</v>
      </c>
      <c r="W26">
        <v>0</v>
      </c>
      <c r="X26" s="10">
        <v>32406010</v>
      </c>
      <c r="Y26">
        <v>0</v>
      </c>
      <c r="Z26">
        <v>0</v>
      </c>
      <c r="AA26" s="10">
        <v>19556860</v>
      </c>
      <c r="AB26">
        <v>0</v>
      </c>
      <c r="AC26">
        <v>0</v>
      </c>
      <c r="AD26" s="10">
        <v>0</v>
      </c>
      <c r="AE26" s="10">
        <v>758490</v>
      </c>
      <c r="AF26">
        <v>0</v>
      </c>
      <c r="AG26" s="12">
        <v>0</v>
      </c>
      <c r="AH26" s="12">
        <v>0</v>
      </c>
      <c r="AI26">
        <v>0</v>
      </c>
      <c r="AJ26" s="10">
        <v>59536440</v>
      </c>
      <c r="AK26" s="10">
        <v>0</v>
      </c>
      <c r="AL26" s="10">
        <v>2877860</v>
      </c>
      <c r="AM26" s="10">
        <v>751930</v>
      </c>
      <c r="AN26">
        <v>2888750</v>
      </c>
      <c r="AO26">
        <v>1325580</v>
      </c>
      <c r="AP26">
        <v>0</v>
      </c>
      <c r="AQ26">
        <v>0</v>
      </c>
      <c r="AR26">
        <v>1255910</v>
      </c>
      <c r="AS26">
        <v>0</v>
      </c>
      <c r="AT26">
        <v>2332330</v>
      </c>
      <c r="AU26">
        <v>4568960</v>
      </c>
      <c r="AV26">
        <v>26643140</v>
      </c>
      <c r="AW26">
        <v>1569100</v>
      </c>
      <c r="AX26">
        <v>1357270</v>
      </c>
      <c r="AY26">
        <v>385761160</v>
      </c>
      <c r="AZ26" s="12">
        <v>0</v>
      </c>
      <c r="BA26">
        <v>5142360</v>
      </c>
      <c r="BB26">
        <v>9551910</v>
      </c>
      <c r="BC26">
        <v>0</v>
      </c>
      <c r="BD26" s="12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38456340</v>
      </c>
      <c r="BK26">
        <v>0</v>
      </c>
      <c r="BL26">
        <v>23530490</v>
      </c>
      <c r="BM26">
        <v>0</v>
      </c>
      <c r="BN26">
        <v>0</v>
      </c>
      <c r="BO26" s="12">
        <v>0</v>
      </c>
      <c r="BP26" s="12">
        <v>0</v>
      </c>
      <c r="BQ26" s="12">
        <v>0</v>
      </c>
      <c r="BR26" s="12">
        <v>0</v>
      </c>
      <c r="BS26">
        <v>0</v>
      </c>
    </row>
    <row r="27" spans="2:72" x14ac:dyDescent="0.25">
      <c r="B27" s="6">
        <v>8</v>
      </c>
      <c r="C27" s="7">
        <v>44907</v>
      </c>
      <c r="D27" s="6">
        <v>300</v>
      </c>
      <c r="E27" s="6">
        <v>30</v>
      </c>
      <c r="F27" s="6">
        <v>300</v>
      </c>
      <c r="G27" s="8">
        <v>18.600000000000001</v>
      </c>
      <c r="H27" s="8">
        <v>0</v>
      </c>
      <c r="I27" s="9">
        <v>100</v>
      </c>
      <c r="J27">
        <v>17</v>
      </c>
      <c r="K27" t="s">
        <v>86</v>
      </c>
      <c r="L27" s="10">
        <f t="shared" si="1"/>
        <v>153844783.87096772</v>
      </c>
      <c r="M27" s="10">
        <f t="shared" si="0"/>
        <v>2861512980</v>
      </c>
      <c r="N27" s="10"/>
      <c r="O27" s="10">
        <v>53781530</v>
      </c>
      <c r="P27">
        <v>0</v>
      </c>
      <c r="Q27" s="10">
        <v>1406640</v>
      </c>
      <c r="R27" s="10">
        <v>20339770</v>
      </c>
      <c r="S27">
        <v>0</v>
      </c>
      <c r="T27" s="10">
        <v>8224460</v>
      </c>
      <c r="U27" s="10">
        <v>0</v>
      </c>
      <c r="V27" s="10">
        <v>0</v>
      </c>
      <c r="W27">
        <v>0</v>
      </c>
      <c r="X27" s="10">
        <v>228177200</v>
      </c>
      <c r="Y27">
        <v>0</v>
      </c>
      <c r="Z27">
        <v>0</v>
      </c>
      <c r="AA27" s="10">
        <v>5336880</v>
      </c>
      <c r="AB27">
        <v>0</v>
      </c>
      <c r="AC27">
        <v>0</v>
      </c>
      <c r="AD27" s="10">
        <v>0</v>
      </c>
      <c r="AE27" s="10">
        <v>2775510</v>
      </c>
      <c r="AF27">
        <v>0</v>
      </c>
      <c r="AG27">
        <v>0</v>
      </c>
      <c r="AH27">
        <v>0</v>
      </c>
      <c r="AI27">
        <v>0</v>
      </c>
      <c r="AJ27" s="10">
        <v>279301780</v>
      </c>
      <c r="AK27" s="10">
        <v>38369290</v>
      </c>
      <c r="AL27" s="10">
        <v>15712180</v>
      </c>
      <c r="AM27" s="10">
        <v>16141870</v>
      </c>
      <c r="AN27" s="10">
        <v>0</v>
      </c>
      <c r="AO27" s="10">
        <v>0</v>
      </c>
      <c r="AP27">
        <v>0</v>
      </c>
      <c r="AQ27" s="12">
        <v>0</v>
      </c>
      <c r="AR27">
        <v>3767980</v>
      </c>
      <c r="AS27">
        <v>0</v>
      </c>
      <c r="AT27">
        <v>20702970</v>
      </c>
      <c r="AU27">
        <v>17099120</v>
      </c>
      <c r="AV27">
        <v>71587850</v>
      </c>
      <c r="AW27">
        <v>3225480</v>
      </c>
      <c r="AX27">
        <v>4698210</v>
      </c>
      <c r="AY27">
        <v>1632690400</v>
      </c>
      <c r="AZ27">
        <v>0</v>
      </c>
      <c r="BA27">
        <v>16996300</v>
      </c>
      <c r="BB27">
        <v>14646440</v>
      </c>
      <c r="BC27">
        <v>5811330</v>
      </c>
      <c r="BD27">
        <v>0</v>
      </c>
      <c r="BE27">
        <v>0</v>
      </c>
      <c r="BF27">
        <v>14109070</v>
      </c>
      <c r="BG27">
        <v>0</v>
      </c>
      <c r="BH27">
        <v>168044380</v>
      </c>
      <c r="BI27">
        <v>0</v>
      </c>
      <c r="BJ27">
        <v>65829130</v>
      </c>
      <c r="BK27">
        <v>0</v>
      </c>
      <c r="BL27">
        <v>147678620</v>
      </c>
      <c r="BM27">
        <v>5058590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</row>
    <row r="28" spans="2:72" x14ac:dyDescent="0.25">
      <c r="B28" s="6">
        <v>15</v>
      </c>
      <c r="C28" s="7">
        <v>44931</v>
      </c>
      <c r="D28" s="6">
        <v>300</v>
      </c>
      <c r="E28" s="6">
        <v>45</v>
      </c>
      <c r="F28" s="6">
        <v>300</v>
      </c>
      <c r="G28" s="8">
        <v>18.600999999999999</v>
      </c>
      <c r="H28" s="8">
        <v>0</v>
      </c>
      <c r="I28" s="9">
        <v>100</v>
      </c>
      <c r="J28">
        <v>18</v>
      </c>
      <c r="K28" t="s">
        <v>87</v>
      </c>
      <c r="L28" s="10">
        <f t="shared" si="1"/>
        <v>165090808.55867964</v>
      </c>
      <c r="M28" s="10">
        <f t="shared" si="0"/>
        <v>3070854130</v>
      </c>
      <c r="N28" s="10"/>
      <c r="O28" s="10">
        <v>38603360</v>
      </c>
      <c r="P28">
        <v>0</v>
      </c>
      <c r="Q28" s="10">
        <v>2599290</v>
      </c>
      <c r="R28" s="10">
        <v>33799810</v>
      </c>
      <c r="S28" s="12">
        <v>0</v>
      </c>
      <c r="T28" s="10">
        <v>20299300</v>
      </c>
      <c r="U28" s="10">
        <v>0</v>
      </c>
      <c r="V28" s="10">
        <v>3937620</v>
      </c>
      <c r="W28" s="10">
        <v>0</v>
      </c>
      <c r="X28" s="10">
        <v>306259040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1002240</v>
      </c>
      <c r="AE28" s="10">
        <v>1955630</v>
      </c>
      <c r="AF28">
        <v>0</v>
      </c>
      <c r="AG28">
        <v>0</v>
      </c>
      <c r="AH28">
        <v>0</v>
      </c>
      <c r="AI28" s="12">
        <v>0</v>
      </c>
      <c r="AJ28" s="10">
        <v>322901820</v>
      </c>
      <c r="AK28" s="10">
        <v>38942060</v>
      </c>
      <c r="AL28" s="10">
        <v>39642190</v>
      </c>
      <c r="AM28" s="10">
        <v>13182380</v>
      </c>
      <c r="AN28">
        <v>37206660</v>
      </c>
      <c r="AO28">
        <v>2887700</v>
      </c>
      <c r="AP28">
        <v>4296080</v>
      </c>
      <c r="AQ28">
        <v>0</v>
      </c>
      <c r="AR28">
        <v>3409990</v>
      </c>
      <c r="AS28">
        <v>24789040</v>
      </c>
      <c r="AT28">
        <v>15234930</v>
      </c>
      <c r="AU28">
        <v>58574590</v>
      </c>
      <c r="AV28">
        <v>0</v>
      </c>
      <c r="AW28">
        <v>0</v>
      </c>
      <c r="AX28">
        <v>2525330</v>
      </c>
      <c r="AY28">
        <v>1646655040</v>
      </c>
      <c r="AZ28">
        <v>0</v>
      </c>
      <c r="BA28">
        <v>44132420</v>
      </c>
      <c r="BB28">
        <v>22814700</v>
      </c>
      <c r="BC28">
        <v>0</v>
      </c>
      <c r="BD28">
        <v>0</v>
      </c>
      <c r="BE28">
        <v>0</v>
      </c>
      <c r="BF28">
        <v>18361120</v>
      </c>
      <c r="BG28">
        <v>38688970</v>
      </c>
      <c r="BH28">
        <v>94499200</v>
      </c>
      <c r="BI28">
        <v>0</v>
      </c>
      <c r="BJ28">
        <v>61350600</v>
      </c>
      <c r="BK28">
        <v>0</v>
      </c>
      <c r="BL28">
        <v>170568700</v>
      </c>
      <c r="BM28">
        <v>1734320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</row>
    <row r="29" spans="2:72" x14ac:dyDescent="0.25">
      <c r="N29" s="10"/>
      <c r="O29" s="17">
        <f t="shared" ref="O29:AT29" si="2">O28/$M$28</f>
        <v>1.2570886914775077E-2</v>
      </c>
      <c r="P29" s="17">
        <f t="shared" si="2"/>
        <v>0</v>
      </c>
      <c r="Q29" s="17">
        <f t="shared" si="2"/>
        <v>8.4643877239457151E-4</v>
      </c>
      <c r="R29" s="17">
        <f t="shared" si="2"/>
        <v>1.1006647847515962E-2</v>
      </c>
      <c r="S29" s="17">
        <f t="shared" si="2"/>
        <v>0</v>
      </c>
      <c r="T29" s="17">
        <f t="shared" si="2"/>
        <v>6.6103107281100327E-3</v>
      </c>
      <c r="U29" s="17">
        <f t="shared" si="2"/>
        <v>0</v>
      </c>
      <c r="V29" s="17">
        <f t="shared" si="2"/>
        <v>1.282255630943955E-3</v>
      </c>
      <c r="W29" s="17">
        <f t="shared" si="2"/>
        <v>0</v>
      </c>
      <c r="X29" s="17">
        <f t="shared" si="2"/>
        <v>9.9730897996122017E-2</v>
      </c>
      <c r="Y29" s="17">
        <f t="shared" si="2"/>
        <v>0</v>
      </c>
      <c r="Z29" s="17">
        <f t="shared" si="2"/>
        <v>0</v>
      </c>
      <c r="AA29" s="17">
        <f t="shared" si="2"/>
        <v>0</v>
      </c>
      <c r="AB29" s="17">
        <f t="shared" si="2"/>
        <v>0</v>
      </c>
      <c r="AC29" s="17">
        <f t="shared" si="2"/>
        <v>0</v>
      </c>
      <c r="AD29" s="17">
        <f t="shared" si="2"/>
        <v>3.2637173814569956E-4</v>
      </c>
      <c r="AE29" s="17">
        <f t="shared" si="2"/>
        <v>6.3683584996595069E-4</v>
      </c>
      <c r="AF29" s="17">
        <f t="shared" si="2"/>
        <v>0</v>
      </c>
      <c r="AG29" s="17">
        <f t="shared" si="2"/>
        <v>0</v>
      </c>
      <c r="AH29" s="17">
        <f t="shared" si="2"/>
        <v>0</v>
      </c>
      <c r="AI29" s="17">
        <f t="shared" si="2"/>
        <v>0</v>
      </c>
      <c r="AJ29" s="17">
        <f t="shared" si="2"/>
        <v>0.10515049114364804</v>
      </c>
      <c r="AK29" s="17">
        <f t="shared" si="2"/>
        <v>1.2681181961580182E-2</v>
      </c>
      <c r="AL29" s="17">
        <f t="shared" si="2"/>
        <v>1.290917390465564E-2</v>
      </c>
      <c r="AM29" s="17">
        <f t="shared" si="2"/>
        <v>4.29274053469938E-3</v>
      </c>
      <c r="AN29" s="17">
        <f t="shared" si="2"/>
        <v>1.2116062315210003E-2</v>
      </c>
      <c r="AO29" s="17">
        <f t="shared" si="2"/>
        <v>9.4035726796309926E-4</v>
      </c>
      <c r="AP29" s="17">
        <f t="shared" si="2"/>
        <v>1.3989853695851064E-3</v>
      </c>
      <c r="AQ29" s="17">
        <f t="shared" si="2"/>
        <v>0</v>
      </c>
      <c r="AR29" s="17">
        <f t="shared" si="2"/>
        <v>1.1104369845141423E-3</v>
      </c>
      <c r="AS29" s="17">
        <f t="shared" si="2"/>
        <v>8.0723599853959847E-3</v>
      </c>
      <c r="AT29" s="17">
        <f t="shared" si="2"/>
        <v>4.9611376363226994E-3</v>
      </c>
      <c r="AU29" s="17">
        <f t="shared" ref="AU29:BS29" si="3">AU28/$M$28</f>
        <v>1.9074364173722574E-2</v>
      </c>
      <c r="AV29" s="17">
        <f t="shared" si="3"/>
        <v>0</v>
      </c>
      <c r="AW29" s="17">
        <f t="shared" si="3"/>
        <v>0</v>
      </c>
      <c r="AX29" s="17">
        <f t="shared" si="3"/>
        <v>8.2235426793131328E-4</v>
      </c>
      <c r="AY29" s="17">
        <f t="shared" si="3"/>
        <v>0.5362205335360557</v>
      </c>
      <c r="AZ29" s="17">
        <f t="shared" si="3"/>
        <v>0</v>
      </c>
      <c r="BA29" s="17">
        <f t="shared" si="3"/>
        <v>1.4371382726668297E-2</v>
      </c>
      <c r="BB29" s="17">
        <f t="shared" si="3"/>
        <v>7.4294313680083532E-3</v>
      </c>
      <c r="BC29" s="17">
        <f t="shared" si="3"/>
        <v>0</v>
      </c>
      <c r="BD29" s="17">
        <f t="shared" si="3"/>
        <v>0</v>
      </c>
      <c r="BE29" s="17">
        <f t="shared" si="3"/>
        <v>0</v>
      </c>
      <c r="BF29" s="17">
        <f t="shared" si="3"/>
        <v>5.9791573362685257E-3</v>
      </c>
      <c r="BG29" s="17">
        <f t="shared" si="3"/>
        <v>1.2598765152026287E-2</v>
      </c>
      <c r="BH29" s="17">
        <f t="shared" si="3"/>
        <v>3.0772936778993145E-2</v>
      </c>
      <c r="BI29" s="17">
        <f t="shared" si="3"/>
        <v>0</v>
      </c>
      <c r="BJ29" s="17">
        <f t="shared" si="3"/>
        <v>1.9978350453266239E-2</v>
      </c>
      <c r="BK29" s="17">
        <f t="shared" si="3"/>
        <v>0</v>
      </c>
      <c r="BL29" s="17">
        <f t="shared" si="3"/>
        <v>5.5544383672825257E-2</v>
      </c>
      <c r="BM29" s="17">
        <f t="shared" si="3"/>
        <v>5.647679526868311E-4</v>
      </c>
      <c r="BN29" s="17">
        <f t="shared" si="3"/>
        <v>0</v>
      </c>
      <c r="BO29" s="17">
        <f t="shared" si="3"/>
        <v>0</v>
      </c>
      <c r="BP29" s="17">
        <f t="shared" si="3"/>
        <v>0</v>
      </c>
      <c r="BQ29" s="17">
        <f t="shared" si="3"/>
        <v>0</v>
      </c>
      <c r="BR29" s="17">
        <f t="shared" si="3"/>
        <v>0</v>
      </c>
      <c r="BS29" s="17">
        <f t="shared" si="3"/>
        <v>0</v>
      </c>
    </row>
    <row r="30" spans="2:72" x14ac:dyDescent="0.25">
      <c r="L30" s="10">
        <f>3*L26</f>
        <v>106003482.186039</v>
      </c>
    </row>
    <row r="31" spans="2:72" x14ac:dyDescent="0.25">
      <c r="AF31" s="12"/>
    </row>
    <row r="32" spans="2:72" x14ac:dyDescent="0.25">
      <c r="J32" t="s">
        <v>97</v>
      </c>
      <c r="N32" t="s">
        <v>88</v>
      </c>
      <c r="X32" t="s">
        <v>89</v>
      </c>
      <c r="Y32" t="s">
        <v>99</v>
      </c>
    </row>
    <row r="33" spans="1:26" x14ac:dyDescent="0.25">
      <c r="H33" t="s">
        <v>124</v>
      </c>
      <c r="W33" t="s">
        <v>70</v>
      </c>
      <c r="X33" s="14">
        <v>0</v>
      </c>
      <c r="Y33" s="29">
        <v>0</v>
      </c>
      <c r="Z33" s="28">
        <v>0</v>
      </c>
    </row>
    <row r="34" spans="1:26" x14ac:dyDescent="0.25">
      <c r="A34">
        <v>300</v>
      </c>
      <c r="B34">
        <v>15</v>
      </c>
      <c r="C34">
        <v>100</v>
      </c>
      <c r="D34">
        <v>18.602</v>
      </c>
      <c r="E34">
        <v>4.6180000000000003</v>
      </c>
      <c r="F34">
        <v>75.174712396516497</v>
      </c>
      <c r="H34" t="s">
        <v>82</v>
      </c>
      <c r="I34" s="27">
        <v>162932594.88227072</v>
      </c>
      <c r="O34" t="s">
        <v>90</v>
      </c>
      <c r="P34" t="s">
        <v>91</v>
      </c>
      <c r="W34" t="s">
        <v>71</v>
      </c>
      <c r="X34" s="14">
        <f>((X12-$P$35)/$O$35)*10</f>
        <v>1.8546276434622071E-4</v>
      </c>
      <c r="Y34" s="29">
        <v>0.18549716716362127</v>
      </c>
      <c r="Z34" s="28">
        <v>1.2467045889313719E-2</v>
      </c>
    </row>
    <row r="35" spans="1:26" x14ac:dyDescent="0.25">
      <c r="A35">
        <v>300</v>
      </c>
      <c r="B35">
        <v>15</v>
      </c>
      <c r="C35">
        <v>300</v>
      </c>
      <c r="D35">
        <v>18.609000000000002</v>
      </c>
      <c r="E35">
        <v>4.125</v>
      </c>
      <c r="F35">
        <v>77.833306464613912</v>
      </c>
      <c r="H35" t="s">
        <v>85</v>
      </c>
      <c r="I35">
        <v>35334494.062013</v>
      </c>
      <c r="J35" s="10">
        <f>657539600/M27</f>
        <v>0.22978739030566969</v>
      </c>
      <c r="N35" t="s">
        <v>92</v>
      </c>
      <c r="O35" s="10">
        <v>549271140000</v>
      </c>
      <c r="P35" s="10">
        <v>-9002158.4000000004</v>
      </c>
      <c r="W35" t="s">
        <v>72</v>
      </c>
      <c r="X35" s="14">
        <v>0</v>
      </c>
      <c r="Y35" s="29">
        <v>0</v>
      </c>
      <c r="Z35" s="28">
        <v>0</v>
      </c>
    </row>
    <row r="36" spans="1:26" x14ac:dyDescent="0.25">
      <c r="A36">
        <v>300</v>
      </c>
      <c r="B36">
        <v>30</v>
      </c>
      <c r="C36">
        <v>300</v>
      </c>
      <c r="D36">
        <v>18.600000000000001</v>
      </c>
      <c r="E36">
        <v>0</v>
      </c>
      <c r="F36">
        <v>100</v>
      </c>
      <c r="H36" t="s">
        <v>86</v>
      </c>
      <c r="I36">
        <v>153844783.87096772</v>
      </c>
      <c r="J36" s="10">
        <f>2861512980/M27</f>
        <v>1</v>
      </c>
      <c r="W36" s="12" t="s">
        <v>73</v>
      </c>
      <c r="X36" s="14">
        <f>((X14-$P$35)/$O$35)*10</f>
        <v>1.7483293223816566E-4</v>
      </c>
      <c r="Y36" s="29">
        <v>0.17486350413733542</v>
      </c>
      <c r="Z36" s="28">
        <v>0</v>
      </c>
    </row>
    <row r="37" spans="1:26" x14ac:dyDescent="0.25">
      <c r="N37" t="s">
        <v>93</v>
      </c>
      <c r="O37" s="10">
        <f>(M34-P35)/O35</f>
        <v>1.6389279800864835E-5</v>
      </c>
      <c r="W37" t="s">
        <v>74</v>
      </c>
      <c r="X37" s="14">
        <v>0</v>
      </c>
      <c r="Y37" s="29">
        <v>0</v>
      </c>
      <c r="Z37" s="28">
        <v>0</v>
      </c>
    </row>
    <row r="38" spans="1:26" x14ac:dyDescent="0.25">
      <c r="W38" t="s">
        <v>75</v>
      </c>
      <c r="X38" s="14">
        <f t="shared" ref="X38:X50" si="4">((X16-$P$35)/$O$35)*10</f>
        <v>1.7713791407282021E-4</v>
      </c>
      <c r="Y38" s="29">
        <v>0.17716929747261226</v>
      </c>
      <c r="Z38" s="28">
        <v>1.9329406843815691E-2</v>
      </c>
    </row>
    <row r="39" spans="1:26" x14ac:dyDescent="0.25">
      <c r="N39" t="s">
        <v>98</v>
      </c>
      <c r="W39" t="s">
        <v>76</v>
      </c>
      <c r="X39" s="14">
        <f t="shared" si="4"/>
        <v>1.5904264403915343E-3</v>
      </c>
      <c r="Y39" s="29">
        <v>1.592959925976291</v>
      </c>
      <c r="Z39" s="28">
        <v>0.25826267524899749</v>
      </c>
    </row>
    <row r="40" spans="1:26" x14ac:dyDescent="0.25">
      <c r="A40">
        <v>11</v>
      </c>
      <c r="C40">
        <v>300</v>
      </c>
      <c r="D40">
        <v>45</v>
      </c>
      <c r="E40">
        <v>100</v>
      </c>
      <c r="F40">
        <v>18.588000000000001</v>
      </c>
      <c r="G40">
        <v>0</v>
      </c>
      <c r="H40">
        <v>100</v>
      </c>
      <c r="J40" t="s">
        <v>83</v>
      </c>
      <c r="K40">
        <f>M40</f>
        <v>19722915.859694425</v>
      </c>
      <c r="L40">
        <v>5315971990</v>
      </c>
      <c r="M40" s="10">
        <f>N40/F40</f>
        <v>19722915.859694425</v>
      </c>
      <c r="N40" s="10">
        <v>366609560</v>
      </c>
      <c r="O40" s="10">
        <f>N40/F40</f>
        <v>19722915.859694425</v>
      </c>
      <c r="W40" t="s">
        <v>77</v>
      </c>
      <c r="X40" s="14">
        <f t="shared" si="4"/>
        <v>6.8012115837726335E-4</v>
      </c>
      <c r="Y40" s="29">
        <v>0.68058403798154843</v>
      </c>
      <c r="Z40" s="28">
        <v>0.36373358983260695</v>
      </c>
    </row>
    <row r="41" spans="1:26" x14ac:dyDescent="0.25">
      <c r="A41">
        <v>16</v>
      </c>
      <c r="C41">
        <v>300</v>
      </c>
      <c r="D41">
        <v>45</v>
      </c>
      <c r="E41">
        <v>200</v>
      </c>
      <c r="F41">
        <v>18.562999999999999</v>
      </c>
      <c r="G41">
        <v>0</v>
      </c>
      <c r="H41">
        <v>100</v>
      </c>
      <c r="J41" t="s">
        <v>84</v>
      </c>
      <c r="K41">
        <f>2*M41</f>
        <v>435093892.15105319</v>
      </c>
      <c r="L41">
        <v>4038323960</v>
      </c>
      <c r="M41">
        <f>L41/F41</f>
        <v>217546946.0755266</v>
      </c>
      <c r="N41" s="10">
        <v>407579920</v>
      </c>
      <c r="O41" s="10">
        <f>N41/F41</f>
        <v>21956575.984485269</v>
      </c>
      <c r="W41" t="s">
        <v>78</v>
      </c>
      <c r="X41" s="14">
        <f t="shared" si="4"/>
        <v>1.8605766179522921E-4</v>
      </c>
      <c r="Y41" s="29">
        <v>0.18609228569078295</v>
      </c>
      <c r="Z41" s="28">
        <v>5.1965373778704228E-2</v>
      </c>
    </row>
    <row r="42" spans="1:26" x14ac:dyDescent="0.25">
      <c r="A42">
        <v>15</v>
      </c>
      <c r="C42">
        <v>300</v>
      </c>
      <c r="D42">
        <v>45</v>
      </c>
      <c r="E42">
        <v>300</v>
      </c>
      <c r="F42">
        <v>18.600999999999999</v>
      </c>
      <c r="G42">
        <v>0</v>
      </c>
      <c r="H42">
        <v>100</v>
      </c>
      <c r="J42" t="s">
        <v>87</v>
      </c>
      <c r="K42">
        <f>3*M42</f>
        <v>495272425.67603892</v>
      </c>
      <c r="L42">
        <v>3070854130</v>
      </c>
      <c r="M42">
        <f>L42/F42</f>
        <v>165090808.55867964</v>
      </c>
      <c r="N42" s="10">
        <v>306259040</v>
      </c>
      <c r="O42" s="10">
        <f>N42/F42</f>
        <v>16464654.588462986</v>
      </c>
      <c r="W42" t="s">
        <v>79</v>
      </c>
      <c r="X42" s="14">
        <f t="shared" si="4"/>
        <v>3.7713422190723504E-4</v>
      </c>
      <c r="Y42" s="29">
        <v>0.37727650578868954</v>
      </c>
      <c r="Z42" s="28">
        <v>0.18814351392438419</v>
      </c>
    </row>
    <row r="43" spans="1:26" x14ac:dyDescent="0.25">
      <c r="W43" t="s">
        <v>80</v>
      </c>
      <c r="X43" s="14">
        <f t="shared" si="4"/>
        <v>7.6332043223680023E-4</v>
      </c>
      <c r="Y43" s="29">
        <v>0.76390353541363942</v>
      </c>
      <c r="Z43" s="28">
        <v>0.24834525271903599</v>
      </c>
    </row>
    <row r="44" spans="1:26" x14ac:dyDescent="0.25">
      <c r="A44">
        <v>7</v>
      </c>
      <c r="C44">
        <v>300</v>
      </c>
      <c r="D44">
        <v>15</v>
      </c>
      <c r="E44">
        <v>100</v>
      </c>
      <c r="F44">
        <v>18.602</v>
      </c>
      <c r="G44">
        <v>4.6180000000000003</v>
      </c>
      <c r="H44">
        <v>75.174712396516497</v>
      </c>
      <c r="J44" t="s">
        <v>82</v>
      </c>
      <c r="K44">
        <v>162932594.88227072</v>
      </c>
      <c r="L44">
        <v>3030872130</v>
      </c>
      <c r="M44" s="10">
        <f>10*84676820/F44</f>
        <v>45520277.389528006</v>
      </c>
      <c r="O44" s="15"/>
      <c r="W44" t="s">
        <v>81</v>
      </c>
      <c r="X44" s="14">
        <f t="shared" si="4"/>
        <v>1.1861514952342116E-3</v>
      </c>
      <c r="Y44" s="29">
        <v>1.1875601214479476</v>
      </c>
      <c r="Z44" s="28">
        <v>0.34832704890625832</v>
      </c>
    </row>
    <row r="45" spans="1:26" x14ac:dyDescent="0.25">
      <c r="A45">
        <v>11</v>
      </c>
      <c r="C45">
        <v>300</v>
      </c>
      <c r="D45">
        <v>45</v>
      </c>
      <c r="E45">
        <v>100</v>
      </c>
      <c r="F45">
        <v>18.588000000000001</v>
      </c>
      <c r="G45">
        <v>0</v>
      </c>
      <c r="H45">
        <v>100</v>
      </c>
      <c r="J45" t="s">
        <v>83</v>
      </c>
      <c r="K45">
        <v>285989455.02474713</v>
      </c>
      <c r="L45">
        <v>5315971990</v>
      </c>
      <c r="M45" s="10">
        <f>10*366609560/F45</f>
        <v>197229158.59694424</v>
      </c>
      <c r="N45" s="25" t="s">
        <v>70</v>
      </c>
      <c r="O45" s="27">
        <f>I11+5</f>
        <v>2.4259558427571504</v>
      </c>
      <c r="P45">
        <f>O45/100</f>
        <v>2.4259558427571503E-2</v>
      </c>
      <c r="W45" s="12" t="s">
        <v>82</v>
      </c>
      <c r="X45" s="14">
        <f t="shared" si="4"/>
        <v>1.7055143002780012E-3</v>
      </c>
      <c r="Y45" s="29">
        <v>1.7084280487461339</v>
      </c>
      <c r="Z45" s="28">
        <v>0.37581388826192413</v>
      </c>
    </row>
    <row r="46" spans="1:26" x14ac:dyDescent="0.25">
      <c r="N46" s="25" t="s">
        <v>71</v>
      </c>
      <c r="O46" s="27">
        <f t="shared" ref="O46:O62" si="5">I12+5</f>
        <v>26.662454970697354</v>
      </c>
      <c r="P46">
        <f t="shared" ref="P46:P62" si="6">O46/100</f>
        <v>0.26662454970697352</v>
      </c>
      <c r="W46" t="s">
        <v>83</v>
      </c>
      <c r="X46" s="14">
        <f t="shared" si="4"/>
        <v>6.838366173762561E-3</v>
      </c>
      <c r="Y46" s="29">
        <v>6.8854514117880186</v>
      </c>
      <c r="Z46" s="28">
        <v>0.43060124551182971</v>
      </c>
    </row>
    <row r="47" spans="1:26" x14ac:dyDescent="0.25">
      <c r="N47" s="25" t="s">
        <v>72</v>
      </c>
      <c r="O47" s="27">
        <f t="shared" si="5"/>
        <v>2.671417047593434</v>
      </c>
      <c r="P47">
        <f t="shared" si="6"/>
        <v>2.6714170475934339E-2</v>
      </c>
      <c r="W47" t="s">
        <v>84</v>
      </c>
      <c r="X47" s="14">
        <f t="shared" si="4"/>
        <v>7.5842702822507659E-3</v>
      </c>
      <c r="Y47" s="29">
        <v>7.6422310279259591</v>
      </c>
      <c r="Z47" s="28">
        <v>0.52478496054090717</v>
      </c>
    </row>
    <row r="48" spans="1:26" x14ac:dyDescent="0.25">
      <c r="N48" s="26" t="s">
        <v>73</v>
      </c>
      <c r="O48" s="27">
        <f t="shared" si="5"/>
        <v>7.2585502258550267</v>
      </c>
      <c r="P48">
        <f t="shared" si="6"/>
        <v>7.2585502258550261E-2</v>
      </c>
      <c r="W48" t="s">
        <v>85</v>
      </c>
      <c r="X48" s="14">
        <f t="shared" si="4"/>
        <v>7.5387482400768411E-4</v>
      </c>
      <c r="Y48" s="29">
        <v>0.75444358002880207</v>
      </c>
      <c r="Z48" s="28">
        <v>0.5866736543319977</v>
      </c>
    </row>
    <row r="49" spans="1:36" x14ac:dyDescent="0.25">
      <c r="D49" t="s">
        <v>100</v>
      </c>
      <c r="N49" s="25" t="s">
        <v>74</v>
      </c>
      <c r="O49" s="27">
        <f t="shared" si="5"/>
        <v>2.5464083938660131</v>
      </c>
      <c r="P49">
        <f t="shared" si="6"/>
        <v>2.5464083938660131E-2</v>
      </c>
      <c r="W49" t="s">
        <v>86</v>
      </c>
      <c r="X49" s="14">
        <f t="shared" si="4"/>
        <v>4.3180742829488552E-3</v>
      </c>
      <c r="Y49" s="29">
        <v>4.3368009114347901</v>
      </c>
      <c r="Z49" s="28">
        <v>0.57056893028666256</v>
      </c>
    </row>
    <row r="50" spans="1:36" x14ac:dyDescent="0.25">
      <c r="C50" t="s">
        <v>101</v>
      </c>
      <c r="D50" t="s">
        <v>102</v>
      </c>
      <c r="E50" t="s">
        <v>103</v>
      </c>
      <c r="F50" t="s">
        <v>104</v>
      </c>
      <c r="I50" t="s">
        <v>101</v>
      </c>
      <c r="J50" t="s">
        <v>102</v>
      </c>
      <c r="K50" t="s">
        <v>103</v>
      </c>
      <c r="N50" s="25" t="s">
        <v>75</v>
      </c>
      <c r="O50" s="27">
        <f t="shared" si="5"/>
        <v>45.949251158280362</v>
      </c>
      <c r="P50">
        <f t="shared" si="6"/>
        <v>0.45949251158280363</v>
      </c>
      <c r="W50" t="s">
        <v>87</v>
      </c>
      <c r="X50" s="14">
        <f t="shared" si="4"/>
        <v>5.7396279440423536E-3</v>
      </c>
      <c r="Y50" s="29">
        <v>5.7727614469576016</v>
      </c>
      <c r="Z50" s="28">
        <v>0.5362205335360557</v>
      </c>
    </row>
    <row r="51" spans="1:36" x14ac:dyDescent="0.25">
      <c r="A51" t="s">
        <v>77</v>
      </c>
      <c r="B51" t="s">
        <v>105</v>
      </c>
      <c r="C51">
        <v>275</v>
      </c>
      <c r="D51">
        <v>30</v>
      </c>
      <c r="E51">
        <v>200</v>
      </c>
      <c r="G51" t="s">
        <v>70</v>
      </c>
      <c r="H51" t="s">
        <v>106</v>
      </c>
      <c r="I51">
        <v>250</v>
      </c>
      <c r="J51">
        <v>15</v>
      </c>
      <c r="K51">
        <v>100</v>
      </c>
      <c r="N51" s="21" t="s">
        <v>76</v>
      </c>
      <c r="O51" s="27">
        <f t="shared" si="5"/>
        <v>58.311115889056119</v>
      </c>
      <c r="P51">
        <f t="shared" si="6"/>
        <v>0.5831111588905612</v>
      </c>
    </row>
    <row r="52" spans="1:36" x14ac:dyDescent="0.25">
      <c r="A52" t="s">
        <v>74</v>
      </c>
      <c r="B52" t="s">
        <v>107</v>
      </c>
      <c r="C52">
        <v>250</v>
      </c>
      <c r="D52">
        <v>15</v>
      </c>
      <c r="E52">
        <v>300</v>
      </c>
      <c r="G52" t="s">
        <v>71</v>
      </c>
      <c r="H52" t="s">
        <v>108</v>
      </c>
      <c r="I52">
        <v>250</v>
      </c>
      <c r="J52">
        <v>45</v>
      </c>
      <c r="K52">
        <v>100</v>
      </c>
      <c r="N52" s="21" t="s">
        <v>77</v>
      </c>
      <c r="O52" s="27">
        <f t="shared" si="5"/>
        <v>79.875997412119901</v>
      </c>
      <c r="P52">
        <f t="shared" si="6"/>
        <v>0.79875997412119903</v>
      </c>
    </row>
    <row r="53" spans="1:36" x14ac:dyDescent="0.25">
      <c r="A53" t="s">
        <v>73</v>
      </c>
      <c r="B53" t="s">
        <v>109</v>
      </c>
      <c r="C53">
        <v>250</v>
      </c>
      <c r="D53">
        <v>30</v>
      </c>
      <c r="E53">
        <v>200</v>
      </c>
      <c r="G53" t="s">
        <v>72</v>
      </c>
      <c r="H53" t="s">
        <v>110</v>
      </c>
      <c r="I53">
        <v>250</v>
      </c>
      <c r="J53">
        <v>15</v>
      </c>
      <c r="K53">
        <v>100</v>
      </c>
      <c r="N53" s="21" t="s">
        <v>78</v>
      </c>
      <c r="O53" s="27">
        <f t="shared" si="5"/>
        <v>40.263412796642093</v>
      </c>
      <c r="P53">
        <f t="shared" si="6"/>
        <v>0.40263412796642095</v>
      </c>
    </row>
    <row r="54" spans="1:36" x14ac:dyDescent="0.25">
      <c r="A54" t="s">
        <v>78</v>
      </c>
      <c r="B54" t="s">
        <v>111</v>
      </c>
      <c r="C54">
        <v>275</v>
      </c>
      <c r="D54">
        <v>15</v>
      </c>
      <c r="E54">
        <v>200</v>
      </c>
      <c r="G54" t="s">
        <v>73</v>
      </c>
      <c r="H54" t="s">
        <v>109</v>
      </c>
      <c r="I54">
        <v>250</v>
      </c>
      <c r="J54">
        <v>30</v>
      </c>
      <c r="K54">
        <v>200</v>
      </c>
      <c r="N54" s="21" t="s">
        <v>79</v>
      </c>
      <c r="O54" s="27">
        <f t="shared" si="5"/>
        <v>68.434604611075201</v>
      </c>
      <c r="P54">
        <f t="shared" si="6"/>
        <v>0.684346046110752</v>
      </c>
      <c r="AJ54" t="s">
        <v>94</v>
      </c>
    </row>
    <row r="55" spans="1:36" x14ac:dyDescent="0.25">
      <c r="A55" t="s">
        <v>75</v>
      </c>
      <c r="B55" t="s">
        <v>112</v>
      </c>
      <c r="C55">
        <v>250</v>
      </c>
      <c r="D55">
        <v>45</v>
      </c>
      <c r="E55">
        <v>300</v>
      </c>
      <c r="G55" t="s">
        <v>74</v>
      </c>
      <c r="H55" t="s">
        <v>107</v>
      </c>
      <c r="I55">
        <v>250</v>
      </c>
      <c r="J55">
        <v>15</v>
      </c>
      <c r="K55">
        <v>300</v>
      </c>
      <c r="N55" s="21" t="s">
        <v>80</v>
      </c>
      <c r="O55" s="27">
        <f>I21+5</f>
        <v>80.290135396518366</v>
      </c>
      <c r="P55">
        <f t="shared" si="6"/>
        <v>0.8029013539651837</v>
      </c>
      <c r="X55" s="16"/>
      <c r="AJ55" t="s">
        <v>95</v>
      </c>
    </row>
    <row r="56" spans="1:36" x14ac:dyDescent="0.25">
      <c r="A56" t="s">
        <v>85</v>
      </c>
      <c r="B56" t="s">
        <v>113</v>
      </c>
      <c r="C56">
        <v>300</v>
      </c>
      <c r="D56">
        <v>15</v>
      </c>
      <c r="E56">
        <v>300</v>
      </c>
      <c r="G56" t="s">
        <v>75</v>
      </c>
      <c r="H56" t="s">
        <v>112</v>
      </c>
      <c r="I56">
        <v>250</v>
      </c>
      <c r="J56">
        <v>45</v>
      </c>
      <c r="K56">
        <v>300</v>
      </c>
      <c r="N56" s="21" t="s">
        <v>81</v>
      </c>
      <c r="O56" s="27">
        <f t="shared" si="5"/>
        <v>98.124395226319749</v>
      </c>
      <c r="P56">
        <f t="shared" si="6"/>
        <v>0.98124395226319749</v>
      </c>
      <c r="X56" s="16"/>
    </row>
    <row r="57" spans="1:36" x14ac:dyDescent="0.25">
      <c r="A57" t="s">
        <v>82</v>
      </c>
      <c r="B57" t="s">
        <v>114</v>
      </c>
      <c r="C57">
        <v>300</v>
      </c>
      <c r="D57">
        <v>15</v>
      </c>
      <c r="E57">
        <v>100</v>
      </c>
      <c r="G57" t="s">
        <v>76</v>
      </c>
      <c r="H57" t="s">
        <v>115</v>
      </c>
      <c r="I57">
        <v>275</v>
      </c>
      <c r="J57">
        <v>30</v>
      </c>
      <c r="K57">
        <v>100</v>
      </c>
      <c r="N57" s="12" t="s">
        <v>82</v>
      </c>
      <c r="O57" s="27">
        <f t="shared" si="5"/>
        <v>80.174712396516497</v>
      </c>
      <c r="P57">
        <f t="shared" si="6"/>
        <v>0.80174712396516501</v>
      </c>
      <c r="X57" s="16"/>
      <c r="AJ57" s="17">
        <f>84/1084</f>
        <v>7.7490774907749083E-2</v>
      </c>
    </row>
    <row r="58" spans="1:36" x14ac:dyDescent="0.25">
      <c r="A58" t="s">
        <v>86</v>
      </c>
      <c r="B58" t="s">
        <v>116</v>
      </c>
      <c r="C58">
        <v>300</v>
      </c>
      <c r="D58">
        <v>30</v>
      </c>
      <c r="E58">
        <v>300</v>
      </c>
      <c r="G58" t="s">
        <v>77</v>
      </c>
      <c r="H58" t="s">
        <v>105</v>
      </c>
      <c r="I58">
        <v>275</v>
      </c>
      <c r="J58">
        <v>30</v>
      </c>
      <c r="K58">
        <v>200</v>
      </c>
      <c r="N58" t="s">
        <v>83</v>
      </c>
      <c r="O58" s="27">
        <f t="shared" si="5"/>
        <v>105</v>
      </c>
      <c r="P58">
        <f t="shared" si="6"/>
        <v>1.05</v>
      </c>
      <c r="W58" s="14"/>
    </row>
    <row r="59" spans="1:36" x14ac:dyDescent="0.25">
      <c r="A59" t="s">
        <v>81</v>
      </c>
      <c r="B59" t="s">
        <v>117</v>
      </c>
      <c r="C59">
        <v>275</v>
      </c>
      <c r="D59">
        <v>45</v>
      </c>
      <c r="E59">
        <v>300</v>
      </c>
      <c r="G59" t="s">
        <v>78</v>
      </c>
      <c r="H59" t="s">
        <v>111</v>
      </c>
      <c r="I59">
        <v>275</v>
      </c>
      <c r="J59">
        <v>15</v>
      </c>
      <c r="K59">
        <v>200</v>
      </c>
      <c r="N59" t="s">
        <v>84</v>
      </c>
      <c r="O59" s="27">
        <f t="shared" si="5"/>
        <v>105</v>
      </c>
      <c r="P59">
        <f t="shared" si="6"/>
        <v>1.05</v>
      </c>
      <c r="W59" s="14"/>
    </row>
    <row r="60" spans="1:36" x14ac:dyDescent="0.25">
      <c r="A60" t="s">
        <v>70</v>
      </c>
      <c r="B60" t="s">
        <v>106</v>
      </c>
      <c r="C60">
        <v>250</v>
      </c>
      <c r="D60">
        <v>15</v>
      </c>
      <c r="E60">
        <v>100</v>
      </c>
      <c r="G60" t="s">
        <v>79</v>
      </c>
      <c r="H60" t="s">
        <v>118</v>
      </c>
      <c r="I60">
        <v>275</v>
      </c>
      <c r="J60">
        <v>30</v>
      </c>
      <c r="K60">
        <v>200</v>
      </c>
      <c r="N60" t="s">
        <v>85</v>
      </c>
      <c r="O60" s="27">
        <f t="shared" si="5"/>
        <v>82.833306464613912</v>
      </c>
      <c r="P60">
        <f t="shared" si="6"/>
        <v>0.82833306464613909</v>
      </c>
    </row>
    <row r="61" spans="1:36" x14ac:dyDescent="0.25">
      <c r="A61" t="s">
        <v>83</v>
      </c>
      <c r="B61" t="s">
        <v>119</v>
      </c>
      <c r="C61">
        <v>300</v>
      </c>
      <c r="D61">
        <v>45</v>
      </c>
      <c r="E61">
        <v>100</v>
      </c>
      <c r="G61" t="s">
        <v>80</v>
      </c>
      <c r="H61" t="s">
        <v>118</v>
      </c>
      <c r="I61">
        <v>275</v>
      </c>
      <c r="J61">
        <v>30</v>
      </c>
      <c r="K61">
        <v>200</v>
      </c>
      <c r="N61" t="s">
        <v>86</v>
      </c>
      <c r="O61" s="27">
        <f t="shared" si="5"/>
        <v>105</v>
      </c>
      <c r="P61">
        <f t="shared" si="6"/>
        <v>1.05</v>
      </c>
    </row>
    <row r="62" spans="1:36" x14ac:dyDescent="0.25">
      <c r="A62" t="s">
        <v>76</v>
      </c>
      <c r="B62" t="s">
        <v>115</v>
      </c>
      <c r="C62">
        <v>275</v>
      </c>
      <c r="D62">
        <v>30</v>
      </c>
      <c r="E62">
        <v>100</v>
      </c>
      <c r="G62" t="s">
        <v>81</v>
      </c>
      <c r="H62" t="s">
        <v>117</v>
      </c>
      <c r="I62">
        <v>275</v>
      </c>
      <c r="J62">
        <v>45</v>
      </c>
      <c r="K62">
        <v>300</v>
      </c>
      <c r="N62" t="s">
        <v>87</v>
      </c>
      <c r="O62" s="27">
        <f t="shared" si="5"/>
        <v>105</v>
      </c>
      <c r="P62">
        <f t="shared" si="6"/>
        <v>1.05</v>
      </c>
    </row>
    <row r="63" spans="1:36" x14ac:dyDescent="0.25">
      <c r="A63" t="s">
        <v>71</v>
      </c>
      <c r="B63" t="s">
        <v>108</v>
      </c>
      <c r="C63">
        <v>250</v>
      </c>
      <c r="D63">
        <v>45</v>
      </c>
      <c r="E63">
        <v>100</v>
      </c>
      <c r="G63" t="s">
        <v>82</v>
      </c>
      <c r="H63" t="s">
        <v>114</v>
      </c>
      <c r="I63">
        <v>300</v>
      </c>
      <c r="J63">
        <v>15</v>
      </c>
      <c r="K63">
        <v>100</v>
      </c>
      <c r="O63" s="27"/>
    </row>
    <row r="64" spans="1:36" x14ac:dyDescent="0.25">
      <c r="A64" t="s">
        <v>72</v>
      </c>
      <c r="B64" t="s">
        <v>110</v>
      </c>
      <c r="C64">
        <v>250</v>
      </c>
      <c r="D64">
        <v>15</v>
      </c>
      <c r="E64">
        <v>100</v>
      </c>
      <c r="G64" t="s">
        <v>83</v>
      </c>
      <c r="H64" t="s">
        <v>119</v>
      </c>
      <c r="I64">
        <v>300</v>
      </c>
      <c r="J64">
        <v>45</v>
      </c>
      <c r="K64">
        <v>100</v>
      </c>
    </row>
    <row r="65" spans="1:11" x14ac:dyDescent="0.25">
      <c r="A65" t="s">
        <v>87</v>
      </c>
      <c r="B65" t="s">
        <v>120</v>
      </c>
      <c r="C65">
        <v>300</v>
      </c>
      <c r="D65">
        <v>45</v>
      </c>
      <c r="E65">
        <v>300</v>
      </c>
      <c r="G65" t="s">
        <v>84</v>
      </c>
      <c r="H65" t="s">
        <v>121</v>
      </c>
      <c r="I65">
        <v>300</v>
      </c>
      <c r="J65">
        <v>45</v>
      </c>
      <c r="K65">
        <v>200</v>
      </c>
    </row>
    <row r="66" spans="1:11" x14ac:dyDescent="0.25">
      <c r="A66" t="s">
        <v>84</v>
      </c>
      <c r="B66" t="s">
        <v>121</v>
      </c>
      <c r="C66">
        <v>300</v>
      </c>
      <c r="D66">
        <v>45</v>
      </c>
      <c r="E66">
        <v>200</v>
      </c>
      <c r="G66" t="s">
        <v>85</v>
      </c>
      <c r="H66" t="s">
        <v>113</v>
      </c>
      <c r="I66">
        <v>300</v>
      </c>
      <c r="J66">
        <v>15</v>
      </c>
      <c r="K66">
        <v>300</v>
      </c>
    </row>
    <row r="67" spans="1:11" x14ac:dyDescent="0.25">
      <c r="A67" t="s">
        <v>79</v>
      </c>
      <c r="B67" t="s">
        <v>118</v>
      </c>
      <c r="C67">
        <v>275</v>
      </c>
      <c r="D67">
        <v>30</v>
      </c>
      <c r="E67">
        <v>200</v>
      </c>
      <c r="G67" t="s">
        <v>86</v>
      </c>
      <c r="H67" t="s">
        <v>116</v>
      </c>
      <c r="I67">
        <v>300</v>
      </c>
      <c r="J67">
        <v>30</v>
      </c>
      <c r="K67">
        <v>300</v>
      </c>
    </row>
    <row r="68" spans="1:11" x14ac:dyDescent="0.25">
      <c r="A68" t="s">
        <v>80</v>
      </c>
      <c r="B68" t="s">
        <v>118</v>
      </c>
      <c r="C68">
        <v>275</v>
      </c>
      <c r="D68">
        <v>30</v>
      </c>
      <c r="E68">
        <v>200</v>
      </c>
      <c r="G68" t="s">
        <v>87</v>
      </c>
      <c r="H68" t="s">
        <v>120</v>
      </c>
      <c r="I68">
        <v>300</v>
      </c>
      <c r="J68">
        <v>45</v>
      </c>
      <c r="K68">
        <v>300</v>
      </c>
    </row>
    <row r="74" spans="1:11" x14ac:dyDescent="0.25">
      <c r="H74" t="s">
        <v>122</v>
      </c>
      <c r="I74" t="s">
        <v>123</v>
      </c>
    </row>
    <row r="75" spans="1:11" x14ac:dyDescent="0.25">
      <c r="H75">
        <v>1</v>
      </c>
      <c r="I75">
        <f>1/H75</f>
        <v>1</v>
      </c>
    </row>
    <row r="76" spans="1:11" x14ac:dyDescent="0.25">
      <c r="H76">
        <v>2</v>
      </c>
      <c r="I76">
        <f>1/H76</f>
        <v>0.5</v>
      </c>
    </row>
    <row r="77" spans="1:11" x14ac:dyDescent="0.25">
      <c r="H77">
        <v>3</v>
      </c>
      <c r="I77">
        <f>1/H77</f>
        <v>0.33333333333333331</v>
      </c>
    </row>
    <row r="82" spans="9:71" x14ac:dyDescent="0.25">
      <c r="I82">
        <f>J82/J82</f>
        <v>1</v>
      </c>
      <c r="J82">
        <v>5315971990</v>
      </c>
    </row>
    <row r="83" spans="9:71" x14ac:dyDescent="0.25">
      <c r="I83">
        <f>J83/J82</f>
        <v>0.75965862265576012</v>
      </c>
      <c r="J83">
        <v>4038323960</v>
      </c>
    </row>
    <row r="84" spans="9:71" x14ac:dyDescent="0.25">
      <c r="I84">
        <f>J84/J82</f>
        <v>0.57766559639077408</v>
      </c>
      <c r="J84">
        <v>3070854130</v>
      </c>
    </row>
    <row r="91" spans="9:71" x14ac:dyDescent="0.25">
      <c r="L91" s="1" t="s">
        <v>0</v>
      </c>
      <c r="N91" s="1" t="s">
        <v>1</v>
      </c>
      <c r="O91" s="1" t="s">
        <v>2</v>
      </c>
      <c r="P91" s="1" t="s">
        <v>3</v>
      </c>
      <c r="Q91" s="1" t="s">
        <v>4</v>
      </c>
      <c r="R91">
        <v>6.3470000000000004</v>
      </c>
      <c r="S91">
        <v>7.1340000000000003</v>
      </c>
      <c r="T91">
        <v>7.4729999999999999</v>
      </c>
      <c r="U91">
        <v>7.5780000000000003</v>
      </c>
      <c r="V91">
        <v>7.7190000000000003</v>
      </c>
      <c r="W91">
        <v>7.7869999999999999</v>
      </c>
      <c r="X91" t="s">
        <v>5</v>
      </c>
      <c r="Y91">
        <v>8.3000000000000007</v>
      </c>
      <c r="Z91">
        <v>8.4819999999999993</v>
      </c>
      <c r="AA91">
        <v>9.2530000000000001</v>
      </c>
      <c r="AB91">
        <v>9.6</v>
      </c>
      <c r="AC91" t="s">
        <v>6</v>
      </c>
      <c r="AD91">
        <v>10.605</v>
      </c>
      <c r="AE91">
        <v>10.706</v>
      </c>
      <c r="AF91">
        <v>11.396000000000001</v>
      </c>
      <c r="AG91">
        <v>11.616</v>
      </c>
      <c r="AH91">
        <v>12.064</v>
      </c>
      <c r="AI91">
        <v>12.098000000000001</v>
      </c>
      <c r="AJ91">
        <v>12.116</v>
      </c>
      <c r="AK91">
        <v>12.32</v>
      </c>
      <c r="AL91">
        <v>12.441000000000001</v>
      </c>
      <c r="AM91">
        <v>12.693</v>
      </c>
      <c r="AN91">
        <v>13.026</v>
      </c>
      <c r="AO91">
        <v>13.593</v>
      </c>
      <c r="AP91">
        <v>13.724</v>
      </c>
      <c r="AQ91">
        <v>13.868</v>
      </c>
      <c r="AR91">
        <v>14.318</v>
      </c>
      <c r="AS91">
        <v>14.382999999999999</v>
      </c>
      <c r="AT91">
        <v>14.6</v>
      </c>
      <c r="AU91">
        <v>14.701000000000001</v>
      </c>
      <c r="AV91">
        <v>15.004</v>
      </c>
      <c r="AW91">
        <v>15.205</v>
      </c>
      <c r="AX91">
        <v>15.38</v>
      </c>
      <c r="AY91">
        <v>16.193999999999999</v>
      </c>
      <c r="AZ91">
        <v>16.538</v>
      </c>
      <c r="BA91">
        <v>16.910499999999999</v>
      </c>
      <c r="BB91">
        <v>17.088000000000001</v>
      </c>
      <c r="BC91">
        <v>17.262</v>
      </c>
      <c r="BD91">
        <v>17.327000000000002</v>
      </c>
      <c r="BE91">
        <v>17.545000000000002</v>
      </c>
      <c r="BF91">
        <v>17.748000000000001</v>
      </c>
      <c r="BG91">
        <v>18.021999999999998</v>
      </c>
      <c r="BH91">
        <v>18.434000000000001</v>
      </c>
      <c r="BI91">
        <v>18.617000000000001</v>
      </c>
      <c r="BJ91">
        <v>18.798999999999999</v>
      </c>
      <c r="BK91">
        <v>19</v>
      </c>
      <c r="BL91">
        <v>19.253299999999999</v>
      </c>
      <c r="BM91">
        <v>20.108000000000001</v>
      </c>
      <c r="BN91">
        <v>20.507999999999999</v>
      </c>
      <c r="BO91">
        <v>21.600999999999999</v>
      </c>
      <c r="BP91">
        <v>23.135999999999999</v>
      </c>
      <c r="BQ91" t="s">
        <v>7</v>
      </c>
      <c r="BR91">
        <v>28</v>
      </c>
      <c r="BS91">
        <v>32.4</v>
      </c>
    </row>
    <row r="92" spans="9:71" ht="22.5" customHeight="1" x14ac:dyDescent="0.25">
      <c r="L92" t="s">
        <v>8</v>
      </c>
      <c r="N92" t="s">
        <v>9</v>
      </c>
      <c r="O92" t="s">
        <v>10</v>
      </c>
      <c r="P92" t="s">
        <v>11</v>
      </c>
      <c r="Q92" t="s">
        <v>12</v>
      </c>
      <c r="R92" t="s">
        <v>13</v>
      </c>
      <c r="S92" t="s">
        <v>14</v>
      </c>
      <c r="T92" t="s">
        <v>15</v>
      </c>
      <c r="U92" t="s">
        <v>16</v>
      </c>
      <c r="V92" t="s">
        <v>17</v>
      </c>
      <c r="W92" t="s">
        <v>18</v>
      </c>
      <c r="X92" t="s">
        <v>19</v>
      </c>
      <c r="Y92" t="s">
        <v>20</v>
      </c>
      <c r="Z92" t="s">
        <v>21</v>
      </c>
      <c r="AA92" t="s">
        <v>22</v>
      </c>
      <c r="AB92" t="s">
        <v>23</v>
      </c>
      <c r="AC92" t="s">
        <v>24</v>
      </c>
      <c r="AD92" t="s">
        <v>25</v>
      </c>
      <c r="AE92" t="s">
        <v>26</v>
      </c>
      <c r="AF92" t="s">
        <v>27</v>
      </c>
      <c r="AG92" t="s">
        <v>28</v>
      </c>
      <c r="AH92" t="s">
        <v>29</v>
      </c>
      <c r="AI92" t="s">
        <v>30</v>
      </c>
      <c r="AJ92" t="s">
        <v>31</v>
      </c>
      <c r="AK92" t="s">
        <v>32</v>
      </c>
      <c r="AL92" t="s">
        <v>33</v>
      </c>
      <c r="AM92" t="s">
        <v>31</v>
      </c>
      <c r="AN92" t="s">
        <v>34</v>
      </c>
      <c r="AO92" t="s">
        <v>35</v>
      </c>
      <c r="AP92" t="s">
        <v>36</v>
      </c>
      <c r="AQ92" s="2" t="s">
        <v>96</v>
      </c>
      <c r="AR92" t="s">
        <v>37</v>
      </c>
      <c r="AS92" t="s">
        <v>31</v>
      </c>
      <c r="AT92" t="s">
        <v>38</v>
      </c>
      <c r="AU92" t="s">
        <v>39</v>
      </c>
      <c r="AV92" t="s">
        <v>40</v>
      </c>
      <c r="AW92" t="s">
        <v>41</v>
      </c>
      <c r="AX92" t="s">
        <v>42</v>
      </c>
      <c r="AY92" t="s">
        <v>43</v>
      </c>
      <c r="AZ92" t="s">
        <v>44</v>
      </c>
      <c r="BA92" t="s">
        <v>45</v>
      </c>
      <c r="BB92" t="s">
        <v>46</v>
      </c>
      <c r="BC92" t="s">
        <v>47</v>
      </c>
      <c r="BD92" t="s">
        <v>31</v>
      </c>
      <c r="BE92" t="s">
        <v>31</v>
      </c>
      <c r="BF92" t="s">
        <v>48</v>
      </c>
      <c r="BG92" t="s">
        <v>49</v>
      </c>
      <c r="BH92" t="s">
        <v>50</v>
      </c>
      <c r="BI92" t="s">
        <v>31</v>
      </c>
      <c r="BJ92" t="s">
        <v>31</v>
      </c>
      <c r="BK92" t="s">
        <v>31</v>
      </c>
      <c r="BL92" t="s">
        <v>51</v>
      </c>
      <c r="BM92" t="s">
        <v>52</v>
      </c>
      <c r="BN92" t="s">
        <v>53</v>
      </c>
      <c r="BO92" t="s">
        <v>54</v>
      </c>
      <c r="BP92" t="s">
        <v>55</v>
      </c>
      <c r="BQ92" t="s">
        <v>31</v>
      </c>
      <c r="BR92" t="s">
        <v>56</v>
      </c>
      <c r="BS92" t="s">
        <v>57</v>
      </c>
    </row>
    <row r="93" spans="9:71" x14ac:dyDescent="0.25">
      <c r="L93" t="s">
        <v>58</v>
      </c>
      <c r="N93">
        <v>116</v>
      </c>
      <c r="O93">
        <v>116</v>
      </c>
      <c r="P93">
        <v>116</v>
      </c>
      <c r="Q93">
        <v>100</v>
      </c>
      <c r="R93">
        <v>114</v>
      </c>
      <c r="S93">
        <v>96</v>
      </c>
      <c r="T93">
        <v>114</v>
      </c>
      <c r="U93">
        <v>112</v>
      </c>
      <c r="V93">
        <v>112</v>
      </c>
      <c r="W93">
        <v>106</v>
      </c>
      <c r="X93">
        <v>94</v>
      </c>
      <c r="Y93">
        <v>110</v>
      </c>
      <c r="Z93">
        <v>110</v>
      </c>
      <c r="AA93">
        <v>108</v>
      </c>
      <c r="AB93">
        <v>110</v>
      </c>
      <c r="AC93">
        <v>108</v>
      </c>
      <c r="AD93">
        <v>132</v>
      </c>
      <c r="AE93">
        <v>138</v>
      </c>
      <c r="AF93">
        <v>174</v>
      </c>
      <c r="AH93">
        <v>163</v>
      </c>
      <c r="AI93">
        <v>96</v>
      </c>
      <c r="AK93">
        <v>150</v>
      </c>
      <c r="AL93">
        <v>136</v>
      </c>
      <c r="AN93">
        <v>96</v>
      </c>
      <c r="AQ93">
        <v>138</v>
      </c>
      <c r="AR93">
        <v>152</v>
      </c>
      <c r="AT93">
        <v>150</v>
      </c>
      <c r="AU93">
        <v>166</v>
      </c>
      <c r="AV93">
        <v>166</v>
      </c>
      <c r="AW93">
        <v>166</v>
      </c>
      <c r="AX93">
        <v>94</v>
      </c>
      <c r="AY93">
        <v>168</v>
      </c>
      <c r="AZ93">
        <v>166</v>
      </c>
      <c r="BB93">
        <v>134</v>
      </c>
      <c r="BC93">
        <v>208</v>
      </c>
      <c r="BF93">
        <v>166</v>
      </c>
      <c r="BH93">
        <v>140</v>
      </c>
      <c r="BN93" t="s">
        <v>59</v>
      </c>
      <c r="BO93" t="s">
        <v>60</v>
      </c>
    </row>
    <row r="95" spans="9:71" x14ac:dyDescent="0.25">
      <c r="K95" t="s">
        <v>68</v>
      </c>
    </row>
    <row r="96" spans="9:71" x14ac:dyDescent="0.25">
      <c r="K96" s="25" t="s">
        <v>70</v>
      </c>
      <c r="O96" s="17">
        <f t="shared" ref="O96:AT96" si="7">O11/$M$11</f>
        <v>0</v>
      </c>
      <c r="P96" s="17">
        <f t="shared" si="7"/>
        <v>0</v>
      </c>
      <c r="Q96" s="17">
        <f t="shared" si="7"/>
        <v>0</v>
      </c>
      <c r="R96" s="17">
        <f t="shared" si="7"/>
        <v>0</v>
      </c>
      <c r="S96" s="17">
        <f t="shared" si="7"/>
        <v>0</v>
      </c>
      <c r="T96" s="17">
        <f t="shared" si="7"/>
        <v>0</v>
      </c>
      <c r="U96" s="17">
        <f t="shared" si="7"/>
        <v>0.15631216778644014</v>
      </c>
      <c r="V96" s="17">
        <f t="shared" si="7"/>
        <v>0.19929376179165376</v>
      </c>
      <c r="W96" s="17">
        <f t="shared" si="7"/>
        <v>0</v>
      </c>
      <c r="X96" s="17">
        <f t="shared" si="7"/>
        <v>0</v>
      </c>
      <c r="Y96" s="17">
        <f t="shared" si="7"/>
        <v>0</v>
      </c>
      <c r="Z96" s="17">
        <f t="shared" si="7"/>
        <v>0</v>
      </c>
      <c r="AA96" s="17">
        <f t="shared" si="7"/>
        <v>0.2546871111545968</v>
      </c>
      <c r="AB96" s="17">
        <f t="shared" si="7"/>
        <v>0</v>
      </c>
      <c r="AC96" s="17">
        <f t="shared" si="7"/>
        <v>0</v>
      </c>
      <c r="AD96" s="17">
        <f t="shared" si="7"/>
        <v>0</v>
      </c>
      <c r="AE96" s="17">
        <f t="shared" si="7"/>
        <v>0</v>
      </c>
      <c r="AF96" s="17">
        <f t="shared" si="7"/>
        <v>0</v>
      </c>
      <c r="AG96" s="17">
        <f t="shared" si="7"/>
        <v>0</v>
      </c>
      <c r="AH96" s="17">
        <f t="shared" si="7"/>
        <v>0</v>
      </c>
      <c r="AI96" s="17">
        <f t="shared" si="7"/>
        <v>3.1026615674964973E-2</v>
      </c>
      <c r="AJ96" s="17">
        <f t="shared" si="7"/>
        <v>0</v>
      </c>
      <c r="AK96" s="17">
        <f t="shared" si="7"/>
        <v>0</v>
      </c>
      <c r="AL96" s="17">
        <f t="shared" si="7"/>
        <v>0</v>
      </c>
      <c r="AM96" s="17">
        <f t="shared" si="7"/>
        <v>0</v>
      </c>
      <c r="AN96" s="17">
        <f t="shared" si="7"/>
        <v>0</v>
      </c>
      <c r="AO96" s="17">
        <f t="shared" si="7"/>
        <v>0</v>
      </c>
      <c r="AP96" s="17">
        <f t="shared" si="7"/>
        <v>0</v>
      </c>
      <c r="AQ96" s="17">
        <f t="shared" si="7"/>
        <v>0</v>
      </c>
      <c r="AR96" s="17">
        <f t="shared" si="7"/>
        <v>6.2793737330951475E-3</v>
      </c>
      <c r="AS96" s="17">
        <f t="shared" si="7"/>
        <v>0</v>
      </c>
      <c r="AT96" s="17">
        <f t="shared" si="7"/>
        <v>0</v>
      </c>
      <c r="AU96" s="17">
        <f t="shared" ref="AU96:BS96" si="8">AU11/$M$11</f>
        <v>0</v>
      </c>
      <c r="AV96" s="17">
        <f t="shared" si="8"/>
        <v>0.31805358595414818</v>
      </c>
      <c r="AW96" s="17">
        <f t="shared" si="8"/>
        <v>0</v>
      </c>
      <c r="AX96" s="17">
        <f t="shared" si="8"/>
        <v>0</v>
      </c>
      <c r="AY96" s="17">
        <f t="shared" si="8"/>
        <v>0</v>
      </c>
      <c r="AZ96" s="17">
        <f t="shared" si="8"/>
        <v>0</v>
      </c>
      <c r="BA96" s="17">
        <f t="shared" si="8"/>
        <v>1.5414344545855916E-2</v>
      </c>
      <c r="BB96" s="17">
        <f t="shared" si="8"/>
        <v>0</v>
      </c>
      <c r="BC96" s="17">
        <f t="shared" si="8"/>
        <v>0</v>
      </c>
      <c r="BD96" s="17">
        <f t="shared" si="8"/>
        <v>0</v>
      </c>
      <c r="BE96" s="17">
        <f t="shared" si="8"/>
        <v>0</v>
      </c>
      <c r="BF96" s="17">
        <f t="shared" si="8"/>
        <v>0</v>
      </c>
      <c r="BG96" s="17">
        <f t="shared" si="8"/>
        <v>0</v>
      </c>
      <c r="BH96" s="17">
        <f t="shared" si="8"/>
        <v>0</v>
      </c>
      <c r="BI96" s="17">
        <f t="shared" si="8"/>
        <v>0</v>
      </c>
      <c r="BJ96" s="17">
        <f t="shared" si="8"/>
        <v>0</v>
      </c>
      <c r="BK96" s="17">
        <f t="shared" si="8"/>
        <v>0</v>
      </c>
      <c r="BL96" s="17">
        <f t="shared" si="8"/>
        <v>0</v>
      </c>
      <c r="BM96" s="17">
        <f t="shared" si="8"/>
        <v>0</v>
      </c>
      <c r="BN96" s="17">
        <f t="shared" si="8"/>
        <v>0</v>
      </c>
      <c r="BO96" s="17">
        <f t="shared" si="8"/>
        <v>0</v>
      </c>
      <c r="BP96" s="17">
        <f t="shared" si="8"/>
        <v>0</v>
      </c>
      <c r="BQ96" s="17">
        <f t="shared" si="8"/>
        <v>0</v>
      </c>
      <c r="BR96" s="17">
        <f t="shared" si="8"/>
        <v>1.8933039359245066E-2</v>
      </c>
      <c r="BS96" s="17">
        <f t="shared" si="8"/>
        <v>0</v>
      </c>
    </row>
    <row r="97" spans="11:71" x14ac:dyDescent="0.25">
      <c r="K97" s="25" t="s">
        <v>71</v>
      </c>
      <c r="O97" s="17">
        <f t="shared" ref="O97:AT97" si="9">O12/$M$12</f>
        <v>2.2691199244977015E-3</v>
      </c>
      <c r="P97" s="17">
        <f t="shared" si="9"/>
        <v>0</v>
      </c>
      <c r="Q97" s="17">
        <f t="shared" si="9"/>
        <v>0</v>
      </c>
      <c r="R97" s="17">
        <f t="shared" si="9"/>
        <v>0</v>
      </c>
      <c r="S97" s="17">
        <f t="shared" si="9"/>
        <v>0</v>
      </c>
      <c r="T97" s="17">
        <f t="shared" si="9"/>
        <v>0</v>
      </c>
      <c r="U97" s="17">
        <f t="shared" si="9"/>
        <v>6.588434125936354E-3</v>
      </c>
      <c r="V97" s="17">
        <f t="shared" si="9"/>
        <v>7.8265110692802356E-3</v>
      </c>
      <c r="W97" s="17">
        <f t="shared" si="9"/>
        <v>0</v>
      </c>
      <c r="X97" s="17">
        <f t="shared" si="9"/>
        <v>3.0162670567336347E-3</v>
      </c>
      <c r="Y97" s="17">
        <f t="shared" si="9"/>
        <v>2.7474706695819278E-3</v>
      </c>
      <c r="Z97" s="17">
        <f t="shared" si="9"/>
        <v>1.2677565126020373E-3</v>
      </c>
      <c r="AA97" s="17">
        <f t="shared" si="9"/>
        <v>0.15448583929399712</v>
      </c>
      <c r="AB97" s="17">
        <f t="shared" si="9"/>
        <v>5.7449595051071081E-3</v>
      </c>
      <c r="AC97" s="17">
        <f t="shared" si="9"/>
        <v>0</v>
      </c>
      <c r="AD97" s="17">
        <f t="shared" si="9"/>
        <v>0</v>
      </c>
      <c r="AE97" s="17">
        <f t="shared" si="9"/>
        <v>0</v>
      </c>
      <c r="AF97" s="17">
        <f t="shared" si="9"/>
        <v>0</v>
      </c>
      <c r="AG97" s="17">
        <f t="shared" si="9"/>
        <v>0</v>
      </c>
      <c r="AH97" s="17">
        <f t="shared" si="9"/>
        <v>0</v>
      </c>
      <c r="AI97" s="17">
        <f t="shared" si="9"/>
        <v>9.7046692428912965E-3</v>
      </c>
      <c r="AJ97" s="17">
        <f t="shared" si="9"/>
        <v>0</v>
      </c>
      <c r="AK97" s="17">
        <f t="shared" si="9"/>
        <v>0</v>
      </c>
      <c r="AL97" s="17">
        <f t="shared" si="9"/>
        <v>2.7005022038722251E-3</v>
      </c>
      <c r="AM97" s="17">
        <f t="shared" si="9"/>
        <v>0</v>
      </c>
      <c r="AN97" s="17">
        <f t="shared" si="9"/>
        <v>2.7624988474281185E-3</v>
      </c>
      <c r="AO97" s="17">
        <f t="shared" si="9"/>
        <v>0</v>
      </c>
      <c r="AP97" s="17">
        <f t="shared" si="9"/>
        <v>0</v>
      </c>
      <c r="AQ97" s="17">
        <f t="shared" si="9"/>
        <v>0</v>
      </c>
      <c r="AR97" s="17">
        <f t="shared" si="9"/>
        <v>7.8088988493344542E-4</v>
      </c>
      <c r="AS97" s="17">
        <f t="shared" si="9"/>
        <v>0</v>
      </c>
      <c r="AT97" s="17">
        <f t="shared" si="9"/>
        <v>0</v>
      </c>
      <c r="AU97" s="17">
        <f t="shared" ref="AU97:BS97" si="10">AU12/$M$12</f>
        <v>3.0401344406584254E-3</v>
      </c>
      <c r="AV97" s="17">
        <f t="shared" si="10"/>
        <v>6.8778061074219451E-2</v>
      </c>
      <c r="AW97" s="17">
        <f t="shared" si="10"/>
        <v>2.3988362920428679E-3</v>
      </c>
      <c r="AX97" s="17">
        <f t="shared" si="10"/>
        <v>9.9462580852958844E-3</v>
      </c>
      <c r="AY97" s="17">
        <f t="shared" si="10"/>
        <v>1.2467045889313719E-2</v>
      </c>
      <c r="AZ97" s="17">
        <f t="shared" si="10"/>
        <v>0</v>
      </c>
      <c r="BA97" s="17">
        <f t="shared" si="10"/>
        <v>0</v>
      </c>
      <c r="BB97" s="17">
        <f t="shared" si="10"/>
        <v>0</v>
      </c>
      <c r="BC97" s="17">
        <f t="shared" si="10"/>
        <v>0</v>
      </c>
      <c r="BD97" s="17">
        <f t="shared" si="10"/>
        <v>0</v>
      </c>
      <c r="BE97" s="17">
        <f t="shared" si="10"/>
        <v>0</v>
      </c>
      <c r="BF97" s="17">
        <f t="shared" si="10"/>
        <v>0.15250278174041412</v>
      </c>
      <c r="BG97" s="17">
        <f t="shared" si="10"/>
        <v>2.7722128090391512E-2</v>
      </c>
      <c r="BH97" s="17">
        <f t="shared" si="10"/>
        <v>0.26049409155846198</v>
      </c>
      <c r="BI97" s="17">
        <f t="shared" si="10"/>
        <v>0</v>
      </c>
      <c r="BJ97" s="17">
        <f t="shared" si="10"/>
        <v>0</v>
      </c>
      <c r="BK97" s="17">
        <f t="shared" si="10"/>
        <v>5.6895892110850221E-2</v>
      </c>
      <c r="BL97" s="17">
        <f t="shared" si="10"/>
        <v>0</v>
      </c>
      <c r="BM97" s="17">
        <f t="shared" si="10"/>
        <v>0</v>
      </c>
      <c r="BN97" s="17">
        <f t="shared" si="10"/>
        <v>0</v>
      </c>
      <c r="BO97" s="17">
        <f t="shared" si="10"/>
        <v>0</v>
      </c>
      <c r="BP97" s="17">
        <f t="shared" si="10"/>
        <v>0</v>
      </c>
      <c r="BQ97" s="17">
        <f t="shared" si="10"/>
        <v>5.3526700912106782E-2</v>
      </c>
      <c r="BR97" s="17">
        <f t="shared" si="10"/>
        <v>1.8339570515094907E-3</v>
      </c>
      <c r="BS97" s="17">
        <f t="shared" si="10"/>
        <v>0.15049919441787435</v>
      </c>
    </row>
    <row r="98" spans="11:71" x14ac:dyDescent="0.25">
      <c r="K98" s="25" t="s">
        <v>72</v>
      </c>
      <c r="O98" s="17">
        <f t="shared" ref="O98:AT98" si="11">O13/$M$13</f>
        <v>2.6020455700550052E-3</v>
      </c>
      <c r="P98" s="17">
        <f t="shared" si="11"/>
        <v>0</v>
      </c>
      <c r="Q98" s="17">
        <f t="shared" si="11"/>
        <v>0</v>
      </c>
      <c r="R98" s="17">
        <f t="shared" si="11"/>
        <v>0</v>
      </c>
      <c r="S98" s="17">
        <f t="shared" si="11"/>
        <v>0</v>
      </c>
      <c r="T98" s="17">
        <f t="shared" si="11"/>
        <v>0</v>
      </c>
      <c r="U98" s="17">
        <f t="shared" si="11"/>
        <v>0.19217567279613518</v>
      </c>
      <c r="V98" s="17">
        <f t="shared" si="11"/>
        <v>0.2484516105572592</v>
      </c>
      <c r="W98" s="17">
        <f t="shared" si="11"/>
        <v>0</v>
      </c>
      <c r="X98" s="17">
        <f t="shared" si="11"/>
        <v>0</v>
      </c>
      <c r="Y98" s="17">
        <f t="shared" si="11"/>
        <v>1.8508225924451345E-2</v>
      </c>
      <c r="Z98" s="17">
        <f t="shared" si="11"/>
        <v>0</v>
      </c>
      <c r="AA98" s="17">
        <f t="shared" si="11"/>
        <v>0.11938145289490235</v>
      </c>
      <c r="AB98" s="17">
        <f t="shared" si="11"/>
        <v>0</v>
      </c>
      <c r="AC98" s="17">
        <f t="shared" si="11"/>
        <v>0</v>
      </c>
      <c r="AD98" s="17">
        <f t="shared" si="11"/>
        <v>0</v>
      </c>
      <c r="AE98" s="17">
        <f t="shared" si="11"/>
        <v>0</v>
      </c>
      <c r="AF98" s="17">
        <f t="shared" si="11"/>
        <v>0</v>
      </c>
      <c r="AG98" s="17">
        <f t="shared" si="11"/>
        <v>0</v>
      </c>
      <c r="AH98" s="17">
        <f t="shared" si="11"/>
        <v>5.2060341735163992E-3</v>
      </c>
      <c r="AI98" s="17">
        <f t="shared" si="11"/>
        <v>1.2858208617575218E-2</v>
      </c>
      <c r="AJ98" s="17">
        <f t="shared" si="11"/>
        <v>0</v>
      </c>
      <c r="AK98" s="17">
        <f t="shared" si="11"/>
        <v>0</v>
      </c>
      <c r="AL98" s="17">
        <f t="shared" si="11"/>
        <v>0</v>
      </c>
      <c r="AM98" s="17">
        <f t="shared" si="11"/>
        <v>0</v>
      </c>
      <c r="AN98" s="17">
        <f t="shared" si="11"/>
        <v>0</v>
      </c>
      <c r="AO98" s="17">
        <f t="shared" si="11"/>
        <v>0</v>
      </c>
      <c r="AP98" s="17">
        <f t="shared" si="11"/>
        <v>0</v>
      </c>
      <c r="AQ98" s="17">
        <f t="shared" si="11"/>
        <v>0</v>
      </c>
      <c r="AR98" s="17">
        <f t="shared" si="11"/>
        <v>0</v>
      </c>
      <c r="AS98" s="17">
        <f t="shared" si="11"/>
        <v>0</v>
      </c>
      <c r="AT98" s="17">
        <f t="shared" si="11"/>
        <v>0</v>
      </c>
      <c r="AU98" s="17">
        <f t="shared" ref="AU98:BS98" si="12">AU13/$M$13</f>
        <v>0</v>
      </c>
      <c r="AV98" s="17">
        <f t="shared" si="12"/>
        <v>0.13348389683306836</v>
      </c>
      <c r="AW98" s="17">
        <f t="shared" si="12"/>
        <v>0</v>
      </c>
      <c r="AX98" s="17">
        <f t="shared" si="12"/>
        <v>0</v>
      </c>
      <c r="AY98" s="17">
        <f t="shared" si="12"/>
        <v>0</v>
      </c>
      <c r="AZ98" s="17">
        <f t="shared" si="12"/>
        <v>0</v>
      </c>
      <c r="BA98" s="17">
        <f t="shared" si="12"/>
        <v>1.0073841746220776E-2</v>
      </c>
      <c r="BB98" s="17">
        <f t="shared" si="12"/>
        <v>0</v>
      </c>
      <c r="BC98" s="17">
        <f t="shared" si="12"/>
        <v>0</v>
      </c>
      <c r="BD98" s="17">
        <f t="shared" si="12"/>
        <v>0</v>
      </c>
      <c r="BE98" s="17">
        <f t="shared" si="12"/>
        <v>0</v>
      </c>
      <c r="BF98" s="17">
        <f t="shared" si="12"/>
        <v>0</v>
      </c>
      <c r="BG98" s="17">
        <f t="shared" si="12"/>
        <v>0</v>
      </c>
      <c r="BH98" s="17">
        <f t="shared" si="12"/>
        <v>0</v>
      </c>
      <c r="BI98" s="17">
        <f t="shared" si="12"/>
        <v>0</v>
      </c>
      <c r="BJ98" s="17">
        <f t="shared" si="12"/>
        <v>0</v>
      </c>
      <c r="BK98" s="17">
        <f t="shared" si="12"/>
        <v>0</v>
      </c>
      <c r="BL98" s="17">
        <f t="shared" si="12"/>
        <v>0</v>
      </c>
      <c r="BM98" s="17">
        <f t="shared" si="12"/>
        <v>0</v>
      </c>
      <c r="BN98" s="17">
        <f t="shared" si="12"/>
        <v>0</v>
      </c>
      <c r="BO98" s="17">
        <f t="shared" si="12"/>
        <v>0</v>
      </c>
      <c r="BP98" s="17">
        <f t="shared" si="12"/>
        <v>0</v>
      </c>
      <c r="BQ98" s="17">
        <f t="shared" si="12"/>
        <v>0.23270179812937697</v>
      </c>
      <c r="BR98" s="17">
        <f t="shared" si="12"/>
        <v>2.4557212757439204E-2</v>
      </c>
      <c r="BS98" s="17">
        <f t="shared" si="12"/>
        <v>0</v>
      </c>
    </row>
    <row r="99" spans="11:71" x14ac:dyDescent="0.25">
      <c r="K99" s="26" t="s">
        <v>73</v>
      </c>
      <c r="O99" s="17">
        <f t="shared" ref="O99:AT99" si="13">O14/$M$14</f>
        <v>7.315408663420819E-3</v>
      </c>
      <c r="P99" s="17">
        <f t="shared" si="13"/>
        <v>0</v>
      </c>
      <c r="Q99" s="17">
        <f t="shared" si="13"/>
        <v>0</v>
      </c>
      <c r="R99" s="17">
        <f t="shared" si="13"/>
        <v>0</v>
      </c>
      <c r="S99" s="17">
        <f t="shared" si="13"/>
        <v>0</v>
      </c>
      <c r="T99" s="17">
        <f t="shared" si="13"/>
        <v>0</v>
      </c>
      <c r="U99" s="17">
        <f t="shared" si="13"/>
        <v>9.1295022817717078E-3</v>
      </c>
      <c r="V99" s="17">
        <f t="shared" si="13"/>
        <v>1.1473050246618139E-2</v>
      </c>
      <c r="W99" s="17">
        <f t="shared" si="13"/>
        <v>0</v>
      </c>
      <c r="X99" s="17">
        <f t="shared" si="13"/>
        <v>9.1287275149958772E-3</v>
      </c>
      <c r="Y99" s="17">
        <f t="shared" si="13"/>
        <v>1.2185805297372123E-2</v>
      </c>
      <c r="Z99" s="17">
        <f t="shared" si="13"/>
        <v>0</v>
      </c>
      <c r="AA99" s="17">
        <f t="shared" si="13"/>
        <v>0.31116350357496381</v>
      </c>
      <c r="AB99" s="17">
        <f t="shared" si="13"/>
        <v>1.7085582302783383E-3</v>
      </c>
      <c r="AC99" s="17">
        <f t="shared" si="13"/>
        <v>1.6131419039583608E-2</v>
      </c>
      <c r="AD99" s="17">
        <f t="shared" si="13"/>
        <v>0</v>
      </c>
      <c r="AE99" s="17">
        <f t="shared" si="13"/>
        <v>0</v>
      </c>
      <c r="AF99" s="17">
        <f t="shared" si="13"/>
        <v>0</v>
      </c>
      <c r="AG99" s="17">
        <f t="shared" si="13"/>
        <v>0</v>
      </c>
      <c r="AH99" s="17">
        <f t="shared" si="13"/>
        <v>0</v>
      </c>
      <c r="AI99" s="17">
        <f t="shared" si="13"/>
        <v>1.3665837711791043E-2</v>
      </c>
      <c r="AJ99" s="17">
        <f t="shared" si="13"/>
        <v>0</v>
      </c>
      <c r="AK99" s="17">
        <f t="shared" si="13"/>
        <v>0</v>
      </c>
      <c r="AL99" s="17">
        <f t="shared" si="13"/>
        <v>0</v>
      </c>
      <c r="AM99" s="17">
        <f t="shared" si="13"/>
        <v>0</v>
      </c>
      <c r="AN99" s="17">
        <f t="shared" si="13"/>
        <v>5.5665321777884358E-3</v>
      </c>
      <c r="AO99" s="17">
        <f t="shared" si="13"/>
        <v>0</v>
      </c>
      <c r="AP99" s="17">
        <f t="shared" si="13"/>
        <v>0</v>
      </c>
      <c r="AQ99" s="17">
        <f t="shared" si="13"/>
        <v>0</v>
      </c>
      <c r="AR99" s="17">
        <f t="shared" si="13"/>
        <v>0</v>
      </c>
      <c r="AS99" s="17">
        <f t="shared" si="13"/>
        <v>0</v>
      </c>
      <c r="AT99" s="17">
        <f t="shared" si="13"/>
        <v>0</v>
      </c>
      <c r="AU99" s="17">
        <f t="shared" ref="AU99:BS99" si="14">AU14/$M$14</f>
        <v>3.2169835683056643E-3</v>
      </c>
      <c r="AV99" s="17">
        <f t="shared" si="14"/>
        <v>9.9371161305971789E-2</v>
      </c>
      <c r="AW99" s="17">
        <f t="shared" si="14"/>
        <v>2.2216057509327472E-3</v>
      </c>
      <c r="AX99" s="17">
        <f t="shared" si="14"/>
        <v>3.647541214592152E-3</v>
      </c>
      <c r="AY99" s="17">
        <f t="shared" si="14"/>
        <v>0</v>
      </c>
      <c r="AZ99" s="17">
        <f t="shared" si="14"/>
        <v>0</v>
      </c>
      <c r="BA99" s="17">
        <f t="shared" si="14"/>
        <v>0</v>
      </c>
      <c r="BB99" s="17">
        <f t="shared" si="14"/>
        <v>0</v>
      </c>
      <c r="BC99" s="17">
        <f t="shared" si="14"/>
        <v>0</v>
      </c>
      <c r="BD99" s="17">
        <f t="shared" si="14"/>
        <v>0</v>
      </c>
      <c r="BE99" s="17">
        <f t="shared" si="14"/>
        <v>0</v>
      </c>
      <c r="BF99" s="17">
        <f t="shared" si="14"/>
        <v>3.2012482070035847E-2</v>
      </c>
      <c r="BG99" s="17">
        <f t="shared" si="14"/>
        <v>5.8439913517190349E-2</v>
      </c>
      <c r="BH99" s="17">
        <f t="shared" si="14"/>
        <v>0.12977759742422557</v>
      </c>
      <c r="BI99" s="17">
        <f t="shared" si="14"/>
        <v>0</v>
      </c>
      <c r="BJ99" s="17">
        <f t="shared" si="14"/>
        <v>0</v>
      </c>
      <c r="BK99" s="17">
        <f t="shared" si="14"/>
        <v>0</v>
      </c>
      <c r="BL99" s="17">
        <f t="shared" si="14"/>
        <v>0</v>
      </c>
      <c r="BM99" s="17">
        <f t="shared" si="14"/>
        <v>0</v>
      </c>
      <c r="BN99" s="17">
        <f t="shared" si="14"/>
        <v>0</v>
      </c>
      <c r="BO99" s="17">
        <f t="shared" si="14"/>
        <v>0</v>
      </c>
      <c r="BP99" s="17">
        <f t="shared" si="14"/>
        <v>0</v>
      </c>
      <c r="BQ99" s="17">
        <f t="shared" si="14"/>
        <v>0.14398314374866286</v>
      </c>
      <c r="BR99" s="17">
        <f t="shared" si="14"/>
        <v>9.7653883151589006E-3</v>
      </c>
      <c r="BS99" s="17">
        <f t="shared" si="14"/>
        <v>0.12009583834634023</v>
      </c>
    </row>
    <row r="100" spans="11:71" x14ac:dyDescent="0.25">
      <c r="K100" s="25" t="s">
        <v>74</v>
      </c>
      <c r="O100" s="17">
        <f t="shared" ref="O100:AT100" si="15">O15/$M$15</f>
        <v>0</v>
      </c>
      <c r="P100" s="17">
        <f t="shared" si="15"/>
        <v>0</v>
      </c>
      <c r="Q100" s="17">
        <f t="shared" si="15"/>
        <v>0</v>
      </c>
      <c r="R100" s="17">
        <f t="shared" si="15"/>
        <v>0</v>
      </c>
      <c r="S100" s="17">
        <f t="shared" si="15"/>
        <v>0</v>
      </c>
      <c r="T100" s="17">
        <f t="shared" si="15"/>
        <v>0</v>
      </c>
      <c r="U100" s="17">
        <f t="shared" si="15"/>
        <v>1.8595531934790164E-2</v>
      </c>
      <c r="V100" s="17">
        <f t="shared" si="15"/>
        <v>2.4019747816729036E-2</v>
      </c>
      <c r="W100" s="17">
        <f t="shared" si="15"/>
        <v>0</v>
      </c>
      <c r="X100" s="17">
        <f t="shared" si="15"/>
        <v>0</v>
      </c>
      <c r="Y100" s="17">
        <f t="shared" si="15"/>
        <v>0</v>
      </c>
      <c r="Z100" s="17">
        <f t="shared" si="15"/>
        <v>0</v>
      </c>
      <c r="AA100" s="17">
        <f t="shared" si="15"/>
        <v>2.1113821384559806E-2</v>
      </c>
      <c r="AB100" s="17">
        <f t="shared" si="15"/>
        <v>0</v>
      </c>
      <c r="AC100" s="17">
        <f t="shared" si="15"/>
        <v>0</v>
      </c>
      <c r="AD100" s="17">
        <f t="shared" si="15"/>
        <v>0</v>
      </c>
      <c r="AE100" s="17">
        <f t="shared" si="15"/>
        <v>0</v>
      </c>
      <c r="AF100" s="17">
        <f t="shared" si="15"/>
        <v>0</v>
      </c>
      <c r="AG100" s="17">
        <f t="shared" si="15"/>
        <v>0</v>
      </c>
      <c r="AH100" s="17">
        <f t="shared" si="15"/>
        <v>0</v>
      </c>
      <c r="AI100" s="17">
        <f t="shared" si="15"/>
        <v>0</v>
      </c>
      <c r="AJ100" s="17">
        <f t="shared" si="15"/>
        <v>0</v>
      </c>
      <c r="AK100" s="17">
        <f t="shared" si="15"/>
        <v>0</v>
      </c>
      <c r="AL100" s="17">
        <f t="shared" si="15"/>
        <v>0</v>
      </c>
      <c r="AM100" s="17">
        <f t="shared" si="15"/>
        <v>0</v>
      </c>
      <c r="AN100" s="17">
        <f t="shared" si="15"/>
        <v>0</v>
      </c>
      <c r="AO100" s="17">
        <f t="shared" si="15"/>
        <v>0</v>
      </c>
      <c r="AP100" s="17">
        <f t="shared" si="15"/>
        <v>0</v>
      </c>
      <c r="AQ100" s="17">
        <f t="shared" si="15"/>
        <v>0</v>
      </c>
      <c r="AR100" s="17">
        <f t="shared" si="15"/>
        <v>0</v>
      </c>
      <c r="AS100" s="17">
        <f t="shared" si="15"/>
        <v>0</v>
      </c>
      <c r="AT100" s="17">
        <f t="shared" si="15"/>
        <v>0</v>
      </c>
      <c r="AU100" s="17">
        <f t="shared" ref="AU100:BS100" si="16">AU15/$M$15</f>
        <v>0</v>
      </c>
      <c r="AV100" s="17">
        <f t="shared" si="16"/>
        <v>0</v>
      </c>
      <c r="AW100" s="17">
        <f t="shared" si="16"/>
        <v>1.6234712642440089E-2</v>
      </c>
      <c r="AX100" s="17">
        <f t="shared" si="16"/>
        <v>0</v>
      </c>
      <c r="AY100" s="17">
        <f t="shared" si="16"/>
        <v>0</v>
      </c>
      <c r="AZ100" s="17">
        <f t="shared" si="16"/>
        <v>0</v>
      </c>
      <c r="BA100" s="17">
        <f t="shared" si="16"/>
        <v>0</v>
      </c>
      <c r="BB100" s="17">
        <f t="shared" si="16"/>
        <v>0</v>
      </c>
      <c r="BC100" s="17">
        <f t="shared" si="16"/>
        <v>0</v>
      </c>
      <c r="BD100" s="17">
        <f t="shared" si="16"/>
        <v>0</v>
      </c>
      <c r="BE100" s="17">
        <f t="shared" si="16"/>
        <v>0</v>
      </c>
      <c r="BF100" s="17">
        <f t="shared" si="16"/>
        <v>1.7042100799868249E-3</v>
      </c>
      <c r="BG100" s="17">
        <f t="shared" si="16"/>
        <v>0.87105317524591608</v>
      </c>
      <c r="BH100" s="17">
        <f t="shared" si="16"/>
        <v>0</v>
      </c>
      <c r="BI100" s="17">
        <f t="shared" si="16"/>
        <v>0</v>
      </c>
      <c r="BJ100" s="17">
        <f t="shared" si="16"/>
        <v>0</v>
      </c>
      <c r="BK100" s="17">
        <f t="shared" si="16"/>
        <v>0</v>
      </c>
      <c r="BL100" s="17">
        <f t="shared" si="16"/>
        <v>0</v>
      </c>
      <c r="BM100" s="17">
        <f t="shared" si="16"/>
        <v>0</v>
      </c>
      <c r="BN100" s="17">
        <f t="shared" si="16"/>
        <v>0</v>
      </c>
      <c r="BO100" s="17">
        <f t="shared" si="16"/>
        <v>0</v>
      </c>
      <c r="BP100" s="17">
        <f t="shared" si="16"/>
        <v>0</v>
      </c>
      <c r="BQ100" s="17">
        <f t="shared" si="16"/>
        <v>4.7278800895577976E-2</v>
      </c>
      <c r="BR100" s="17">
        <f t="shared" si="16"/>
        <v>0</v>
      </c>
      <c r="BS100" s="17">
        <f t="shared" si="16"/>
        <v>0</v>
      </c>
    </row>
    <row r="101" spans="11:71" x14ac:dyDescent="0.25">
      <c r="K101" s="25" t="s">
        <v>75</v>
      </c>
      <c r="O101" s="17">
        <f t="shared" ref="O101:AT101" si="17">O16/$M$16</f>
        <v>5.1306039234751801E-3</v>
      </c>
      <c r="P101" s="17">
        <f t="shared" si="17"/>
        <v>0</v>
      </c>
      <c r="Q101" s="17">
        <f t="shared" si="17"/>
        <v>0</v>
      </c>
      <c r="R101" s="17">
        <f t="shared" si="17"/>
        <v>0</v>
      </c>
      <c r="S101" s="17">
        <f t="shared" si="17"/>
        <v>0</v>
      </c>
      <c r="T101" s="17">
        <f t="shared" si="17"/>
        <v>0</v>
      </c>
      <c r="U101" s="17">
        <f t="shared" si="17"/>
        <v>8.7691108145558777E-3</v>
      </c>
      <c r="V101" s="17">
        <f t="shared" si="17"/>
        <v>1.0799333957427184E-2</v>
      </c>
      <c r="W101" s="17">
        <f t="shared" si="17"/>
        <v>0</v>
      </c>
      <c r="X101" s="17">
        <f t="shared" si="17"/>
        <v>4.2308271056007212E-3</v>
      </c>
      <c r="Y101" s="17">
        <f t="shared" si="17"/>
        <v>3.4827170152127601E-3</v>
      </c>
      <c r="Z101" s="17">
        <f t="shared" si="17"/>
        <v>0</v>
      </c>
      <c r="AA101" s="17">
        <f t="shared" si="17"/>
        <v>0.16981219756975585</v>
      </c>
      <c r="AB101" s="17">
        <f t="shared" si="17"/>
        <v>0</v>
      </c>
      <c r="AC101" s="17">
        <f t="shared" si="17"/>
        <v>0</v>
      </c>
      <c r="AD101" s="17">
        <f t="shared" si="17"/>
        <v>0</v>
      </c>
      <c r="AE101" s="17">
        <f t="shared" si="17"/>
        <v>0</v>
      </c>
      <c r="AF101" s="17">
        <f t="shared" si="17"/>
        <v>0</v>
      </c>
      <c r="AG101" s="17">
        <f t="shared" si="17"/>
        <v>0</v>
      </c>
      <c r="AH101" s="17">
        <f t="shared" si="17"/>
        <v>0</v>
      </c>
      <c r="AI101" s="17">
        <f t="shared" si="17"/>
        <v>0</v>
      </c>
      <c r="AJ101" s="17">
        <f t="shared" si="17"/>
        <v>1.9413277148409645E-2</v>
      </c>
      <c r="AK101" s="17">
        <f t="shared" si="17"/>
        <v>0</v>
      </c>
      <c r="AL101" s="17">
        <f t="shared" si="17"/>
        <v>7.4838923160419407E-4</v>
      </c>
      <c r="AM101" s="17">
        <f t="shared" si="17"/>
        <v>0</v>
      </c>
      <c r="AN101" s="17">
        <f t="shared" si="17"/>
        <v>0</v>
      </c>
      <c r="AO101" s="17">
        <f t="shared" si="17"/>
        <v>0</v>
      </c>
      <c r="AP101" s="17">
        <f t="shared" si="17"/>
        <v>0</v>
      </c>
      <c r="AQ101" s="17">
        <f t="shared" si="17"/>
        <v>0</v>
      </c>
      <c r="AR101" s="17">
        <f t="shared" si="17"/>
        <v>0</v>
      </c>
      <c r="AS101" s="17">
        <f t="shared" si="17"/>
        <v>0</v>
      </c>
      <c r="AT101" s="17">
        <f t="shared" si="17"/>
        <v>0</v>
      </c>
      <c r="AU101" s="17">
        <f t="shared" ref="AU101:BS101" si="18">AU16/$M$16</f>
        <v>0</v>
      </c>
      <c r="AV101" s="17">
        <f t="shared" si="18"/>
        <v>0</v>
      </c>
      <c r="AW101" s="17">
        <f t="shared" si="18"/>
        <v>0</v>
      </c>
      <c r="AX101" s="17">
        <f t="shared" si="18"/>
        <v>3.2721165984491087E-3</v>
      </c>
      <c r="AY101" s="17">
        <f t="shared" si="18"/>
        <v>1.9329406843815691E-2</v>
      </c>
      <c r="AZ101" s="17">
        <f t="shared" si="18"/>
        <v>0</v>
      </c>
      <c r="BA101" s="17">
        <f t="shared" si="18"/>
        <v>0</v>
      </c>
      <c r="BB101" s="17">
        <f t="shared" si="18"/>
        <v>0</v>
      </c>
      <c r="BC101" s="17">
        <f t="shared" si="18"/>
        <v>0</v>
      </c>
      <c r="BD101" s="17">
        <f t="shared" si="18"/>
        <v>0.12103132793146618</v>
      </c>
      <c r="BE101" s="17">
        <f t="shared" si="18"/>
        <v>2.6510192507122825E-2</v>
      </c>
      <c r="BF101" s="17">
        <f t="shared" si="18"/>
        <v>7.2507401967276799E-2</v>
      </c>
      <c r="BG101" s="17">
        <f t="shared" si="18"/>
        <v>0.14871993834468386</v>
      </c>
      <c r="BH101" s="17">
        <f t="shared" si="18"/>
        <v>0.15752484320477961</v>
      </c>
      <c r="BI101" s="17">
        <f t="shared" si="18"/>
        <v>1.2124504542514443E-2</v>
      </c>
      <c r="BJ101" s="17">
        <f t="shared" si="18"/>
        <v>2.3901582948775115E-2</v>
      </c>
      <c r="BK101" s="17">
        <f t="shared" si="18"/>
        <v>2.9261408334313479E-2</v>
      </c>
      <c r="BL101" s="17">
        <f t="shared" si="18"/>
        <v>0</v>
      </c>
      <c r="BM101" s="17">
        <f t="shared" si="18"/>
        <v>0</v>
      </c>
      <c r="BN101" s="17">
        <f t="shared" si="18"/>
        <v>0</v>
      </c>
      <c r="BO101" s="17">
        <f t="shared" si="18"/>
        <v>0</v>
      </c>
      <c r="BP101" s="17">
        <f t="shared" si="18"/>
        <v>0</v>
      </c>
      <c r="BQ101" s="17">
        <f t="shared" si="18"/>
        <v>6.6291991307658837E-2</v>
      </c>
      <c r="BR101" s="17">
        <f t="shared" si="18"/>
        <v>2.5512227766438474E-3</v>
      </c>
      <c r="BS101" s="17">
        <f t="shared" si="18"/>
        <v>9.458760592645879E-2</v>
      </c>
    </row>
    <row r="102" spans="11:71" x14ac:dyDescent="0.25">
      <c r="K102" s="21" t="s">
        <v>76</v>
      </c>
      <c r="O102" s="17">
        <f t="shared" ref="O102:AT102" si="19">O17/$M$17</f>
        <v>6.1843507179064694E-3</v>
      </c>
      <c r="P102" s="17">
        <f t="shared" si="19"/>
        <v>0</v>
      </c>
      <c r="Q102" s="17">
        <f t="shared" si="19"/>
        <v>0</v>
      </c>
      <c r="R102" s="17">
        <f t="shared" si="19"/>
        <v>6.7849459883061224E-4</v>
      </c>
      <c r="S102" s="17">
        <f t="shared" si="19"/>
        <v>0</v>
      </c>
      <c r="T102" s="17">
        <f t="shared" si="19"/>
        <v>0</v>
      </c>
      <c r="U102" s="17">
        <f t="shared" si="19"/>
        <v>1.0047394563874542E-3</v>
      </c>
      <c r="V102" s="17">
        <f t="shared" si="19"/>
        <v>1.4880191836102927E-3</v>
      </c>
      <c r="W102" s="17">
        <f t="shared" si="19"/>
        <v>0</v>
      </c>
      <c r="X102" s="17">
        <f t="shared" si="19"/>
        <v>3.0527550923280338E-2</v>
      </c>
      <c r="Y102" s="17">
        <f t="shared" si="19"/>
        <v>0</v>
      </c>
      <c r="Z102" s="17">
        <f t="shared" si="19"/>
        <v>0</v>
      </c>
      <c r="AA102" s="17">
        <f t="shared" si="19"/>
        <v>3.9097740146150951E-2</v>
      </c>
      <c r="AB102" s="17">
        <f t="shared" si="19"/>
        <v>1.3691409396590821E-3</v>
      </c>
      <c r="AC102" s="17">
        <f t="shared" si="19"/>
        <v>4.9495849022789689E-4</v>
      </c>
      <c r="AD102" s="17">
        <f t="shared" si="19"/>
        <v>0</v>
      </c>
      <c r="AE102" s="17">
        <f t="shared" si="19"/>
        <v>0</v>
      </c>
      <c r="AF102" s="17">
        <f t="shared" si="19"/>
        <v>0</v>
      </c>
      <c r="AG102" s="17">
        <f t="shared" si="19"/>
        <v>0</v>
      </c>
      <c r="AH102" s="17">
        <f t="shared" si="19"/>
        <v>0</v>
      </c>
      <c r="AI102" s="17">
        <f t="shared" si="19"/>
        <v>0</v>
      </c>
      <c r="AJ102" s="17">
        <f t="shared" si="19"/>
        <v>3.0289758591829863E-2</v>
      </c>
      <c r="AK102" s="17">
        <f t="shared" si="19"/>
        <v>8.7726725426576779E-3</v>
      </c>
      <c r="AL102" s="17">
        <f t="shared" si="19"/>
        <v>3.0515642294043194E-3</v>
      </c>
      <c r="AM102" s="17">
        <f t="shared" si="19"/>
        <v>3.512949782426722E-3</v>
      </c>
      <c r="AN102" s="17">
        <f t="shared" si="19"/>
        <v>1.7276835612390208E-3</v>
      </c>
      <c r="AO102" s="17">
        <f t="shared" si="19"/>
        <v>0</v>
      </c>
      <c r="AP102" s="17">
        <f t="shared" si="19"/>
        <v>0</v>
      </c>
      <c r="AQ102" s="17">
        <f t="shared" si="19"/>
        <v>1.5535450854907561E-3</v>
      </c>
      <c r="AR102" s="17">
        <f t="shared" si="19"/>
        <v>2.4255819868878857E-3</v>
      </c>
      <c r="AS102" s="17">
        <f t="shared" si="19"/>
        <v>2.1982298680156913E-3</v>
      </c>
      <c r="AT102" s="17">
        <f t="shared" si="19"/>
        <v>2.502593797900726E-3</v>
      </c>
      <c r="AU102" s="17">
        <f t="shared" ref="AU102:BS102" si="20">AU17/$M$17</f>
        <v>6.6428263202721874E-3</v>
      </c>
      <c r="AV102" s="17">
        <f t="shared" si="20"/>
        <v>3.82701406730575E-2</v>
      </c>
      <c r="AW102" s="17">
        <f t="shared" si="20"/>
        <v>1.5214834213602758E-3</v>
      </c>
      <c r="AX102" s="17">
        <f t="shared" si="20"/>
        <v>8.7272291573857932E-3</v>
      </c>
      <c r="AY102" s="17">
        <f t="shared" si="20"/>
        <v>0.25826267524899749</v>
      </c>
      <c r="AZ102" s="17">
        <f t="shared" si="20"/>
        <v>2.0379679102134891E-3</v>
      </c>
      <c r="BA102" s="17">
        <f t="shared" si="20"/>
        <v>3.1204800738023641E-3</v>
      </c>
      <c r="BB102" s="17">
        <f t="shared" si="20"/>
        <v>2.0152894635974816E-3</v>
      </c>
      <c r="BC102" s="17">
        <f t="shared" si="20"/>
        <v>0</v>
      </c>
      <c r="BD102" s="17">
        <f t="shared" si="20"/>
        <v>2.3739164733568602E-2</v>
      </c>
      <c r="BE102" s="17">
        <f t="shared" si="20"/>
        <v>5.5203556134712489E-3</v>
      </c>
      <c r="BF102" s="17">
        <f t="shared" si="20"/>
        <v>0</v>
      </c>
      <c r="BG102" s="17">
        <f t="shared" si="20"/>
        <v>0.15764447491348624</v>
      </c>
      <c r="BH102" s="17">
        <f t="shared" si="20"/>
        <v>0</v>
      </c>
      <c r="BI102" s="17">
        <f t="shared" si="20"/>
        <v>0.24935517330429705</v>
      </c>
      <c r="BJ102" s="17">
        <f t="shared" si="20"/>
        <v>0</v>
      </c>
      <c r="BK102" s="17">
        <f t="shared" si="20"/>
        <v>5.4421220049943085E-3</v>
      </c>
      <c r="BL102" s="17">
        <f t="shared" si="20"/>
        <v>4.5545218350321513E-2</v>
      </c>
      <c r="BM102" s="17">
        <f t="shared" si="20"/>
        <v>3.1397448120700157E-3</v>
      </c>
      <c r="BN102" s="17">
        <f t="shared" si="20"/>
        <v>0</v>
      </c>
      <c r="BO102" s="17">
        <f t="shared" si="20"/>
        <v>6.4061030616027997E-4</v>
      </c>
      <c r="BP102" s="17">
        <f t="shared" si="20"/>
        <v>0</v>
      </c>
      <c r="BQ102" s="17">
        <f t="shared" si="20"/>
        <v>1.3917857245082219E-2</v>
      </c>
      <c r="BR102" s="17">
        <f t="shared" si="20"/>
        <v>1.539527530975177E-3</v>
      </c>
      <c r="BS102" s="17">
        <f t="shared" si="20"/>
        <v>3.6038085014981021E-2</v>
      </c>
    </row>
    <row r="103" spans="11:71" x14ac:dyDescent="0.25">
      <c r="K103" s="21" t="s">
        <v>77</v>
      </c>
      <c r="O103" s="17">
        <f t="shared" ref="O103:AT103" si="21">O18/$M$18</f>
        <v>1.8514387874402561E-2</v>
      </c>
      <c r="P103" s="17">
        <f t="shared" si="21"/>
        <v>5.7036654881689513E-4</v>
      </c>
      <c r="Q103" s="17">
        <f t="shared" si="21"/>
        <v>0</v>
      </c>
      <c r="R103" s="17">
        <f t="shared" si="21"/>
        <v>3.5063287362503936E-4</v>
      </c>
      <c r="S103" s="17">
        <f t="shared" si="21"/>
        <v>0</v>
      </c>
      <c r="T103" s="17">
        <f t="shared" si="21"/>
        <v>4.1308185813648509E-4</v>
      </c>
      <c r="U103" s="17">
        <f t="shared" si="21"/>
        <v>6.0513621617071689E-4</v>
      </c>
      <c r="V103" s="17">
        <f t="shared" si="21"/>
        <v>3.0536085721235266E-4</v>
      </c>
      <c r="W103" s="17">
        <f t="shared" si="21"/>
        <v>1.0149017094177532E-3</v>
      </c>
      <c r="X103" s="17">
        <f t="shared" si="21"/>
        <v>2.241070246907555E-2</v>
      </c>
      <c r="Y103" s="17">
        <f t="shared" si="21"/>
        <v>2.876203599986801E-4</v>
      </c>
      <c r="Z103" s="17">
        <f t="shared" si="21"/>
        <v>2.4587257405359416E-4</v>
      </c>
      <c r="AA103" s="17">
        <f t="shared" si="21"/>
        <v>4.6869511592951774E-2</v>
      </c>
      <c r="AB103" s="17">
        <f t="shared" si="21"/>
        <v>6.8071076591549873E-4</v>
      </c>
      <c r="AC103" s="17">
        <f t="shared" si="21"/>
        <v>5.2506686968468259E-4</v>
      </c>
      <c r="AD103" s="17">
        <f t="shared" si="21"/>
        <v>0</v>
      </c>
      <c r="AE103" s="17">
        <f t="shared" si="21"/>
        <v>0</v>
      </c>
      <c r="AF103" s="17">
        <f t="shared" si="21"/>
        <v>0</v>
      </c>
      <c r="AG103" s="17">
        <f t="shared" si="21"/>
        <v>0</v>
      </c>
      <c r="AH103" s="17">
        <f t="shared" si="21"/>
        <v>0</v>
      </c>
      <c r="AI103" s="17">
        <f t="shared" si="21"/>
        <v>0</v>
      </c>
      <c r="AJ103" s="17">
        <f t="shared" si="21"/>
        <v>4.2033821626437498E-2</v>
      </c>
      <c r="AK103" s="17">
        <f t="shared" si="21"/>
        <v>8.8637684171964902E-3</v>
      </c>
      <c r="AL103" s="17">
        <f t="shared" si="21"/>
        <v>2.7239803966162173E-3</v>
      </c>
      <c r="AM103" s="17">
        <f t="shared" si="21"/>
        <v>1.343598836822162E-3</v>
      </c>
      <c r="AN103" s="17">
        <f t="shared" si="21"/>
        <v>1.5306122569953584E-3</v>
      </c>
      <c r="AO103" s="17">
        <f t="shared" si="21"/>
        <v>0</v>
      </c>
      <c r="AP103" s="17">
        <f t="shared" si="21"/>
        <v>9.4155574739432004E-3</v>
      </c>
      <c r="AQ103" s="17">
        <f t="shared" si="21"/>
        <v>1.3491942936551798E-2</v>
      </c>
      <c r="AR103" s="17">
        <f t="shared" si="21"/>
        <v>0</v>
      </c>
      <c r="AS103" s="17">
        <f t="shared" si="21"/>
        <v>0</v>
      </c>
      <c r="AT103" s="17">
        <f t="shared" si="21"/>
        <v>2.8041769916120705E-3</v>
      </c>
      <c r="AU103" s="17">
        <f t="shared" ref="AU103:BS103" si="22">AU18/$M$18</f>
        <v>0</v>
      </c>
      <c r="AV103" s="17">
        <f t="shared" si="22"/>
        <v>4.9981611799967712E-2</v>
      </c>
      <c r="AW103" s="17">
        <f t="shared" si="22"/>
        <v>1.4326814876931525E-3</v>
      </c>
      <c r="AX103" s="17">
        <f t="shared" si="22"/>
        <v>8.818215031408054E-3</v>
      </c>
      <c r="AY103" s="17">
        <f t="shared" si="22"/>
        <v>0.36373358983260695</v>
      </c>
      <c r="AZ103" s="17">
        <f t="shared" si="22"/>
        <v>6.1794326494779746E-4</v>
      </c>
      <c r="BA103" s="17">
        <f t="shared" si="22"/>
        <v>3.4697783801225183E-3</v>
      </c>
      <c r="BB103" s="17">
        <f t="shared" si="22"/>
        <v>2.6236911828835738E-3</v>
      </c>
      <c r="BC103" s="17">
        <f t="shared" si="22"/>
        <v>0</v>
      </c>
      <c r="BD103" s="17">
        <f t="shared" si="22"/>
        <v>3.202990735162458E-2</v>
      </c>
      <c r="BE103" s="17">
        <f t="shared" si="22"/>
        <v>0</v>
      </c>
      <c r="BF103" s="17">
        <f t="shared" si="22"/>
        <v>9.2268156870540255E-2</v>
      </c>
      <c r="BG103" s="17">
        <f t="shared" si="22"/>
        <v>7.6366974427594117E-2</v>
      </c>
      <c r="BH103" s="17">
        <f t="shared" si="22"/>
        <v>9.0757257067479048E-3</v>
      </c>
      <c r="BI103" s="17">
        <f t="shared" si="22"/>
        <v>0</v>
      </c>
      <c r="BJ103" s="17">
        <f t="shared" si="22"/>
        <v>0</v>
      </c>
      <c r="BK103" s="17">
        <f t="shared" si="22"/>
        <v>0</v>
      </c>
      <c r="BL103" s="17">
        <f t="shared" si="22"/>
        <v>1.7746187830260763E-2</v>
      </c>
      <c r="BM103" s="17">
        <f t="shared" si="22"/>
        <v>8.5649486076068929E-3</v>
      </c>
      <c r="BN103" s="17">
        <f t="shared" si="22"/>
        <v>3.5738327270916623E-2</v>
      </c>
      <c r="BO103" s="17">
        <f t="shared" si="22"/>
        <v>0</v>
      </c>
      <c r="BP103" s="17">
        <f t="shared" si="22"/>
        <v>1.9035981887241617E-2</v>
      </c>
      <c r="BQ103" s="17">
        <f t="shared" si="22"/>
        <v>3.3083057117785683E-2</v>
      </c>
      <c r="BR103" s="17">
        <f t="shared" si="22"/>
        <v>3.6630016856475734E-3</v>
      </c>
      <c r="BS103" s="17">
        <f t="shared" si="22"/>
        <v>6.674940875876785E-2</v>
      </c>
    </row>
    <row r="104" spans="11:71" x14ac:dyDescent="0.25">
      <c r="K104" s="21" t="s">
        <v>78</v>
      </c>
      <c r="O104" s="17">
        <f t="shared" ref="O104:AT104" si="23">O19/$M$19</f>
        <v>4.3392264712433046E-3</v>
      </c>
      <c r="P104" s="17">
        <f t="shared" si="23"/>
        <v>0</v>
      </c>
      <c r="Q104" s="17">
        <f t="shared" si="23"/>
        <v>0</v>
      </c>
      <c r="R104" s="17">
        <f t="shared" si="23"/>
        <v>0</v>
      </c>
      <c r="S104" s="17">
        <f t="shared" si="23"/>
        <v>0</v>
      </c>
      <c r="T104" s="17">
        <f t="shared" si="23"/>
        <v>0</v>
      </c>
      <c r="U104" s="17">
        <f t="shared" si="23"/>
        <v>3.8733181992400144E-3</v>
      </c>
      <c r="V104" s="17">
        <f t="shared" si="23"/>
        <v>4.2593344060274834E-3</v>
      </c>
      <c r="W104" s="17">
        <f t="shared" si="23"/>
        <v>0</v>
      </c>
      <c r="X104" s="17">
        <f t="shared" si="23"/>
        <v>4.2757497178271472E-3</v>
      </c>
      <c r="Y104" s="17">
        <f t="shared" si="23"/>
        <v>1.3433583147991737E-3</v>
      </c>
      <c r="Z104" s="17">
        <f t="shared" si="23"/>
        <v>0</v>
      </c>
      <c r="AA104" s="17">
        <f t="shared" si="23"/>
        <v>0.14901442155382558</v>
      </c>
      <c r="AB104" s="17">
        <f t="shared" si="23"/>
        <v>7.9634280901295018E-4</v>
      </c>
      <c r="AC104" s="17">
        <f t="shared" si="23"/>
        <v>4.56783971606301E-4</v>
      </c>
      <c r="AD104" s="17">
        <f t="shared" si="23"/>
        <v>0</v>
      </c>
      <c r="AE104" s="17">
        <f t="shared" si="23"/>
        <v>0</v>
      </c>
      <c r="AF104" s="17">
        <f t="shared" si="23"/>
        <v>0</v>
      </c>
      <c r="AG104" s="17">
        <f t="shared" si="23"/>
        <v>0</v>
      </c>
      <c r="AH104" s="17">
        <f t="shared" si="23"/>
        <v>0</v>
      </c>
      <c r="AI104" s="17">
        <f t="shared" si="23"/>
        <v>0</v>
      </c>
      <c r="AJ104" s="17">
        <f t="shared" si="23"/>
        <v>1.9559866015232828E-2</v>
      </c>
      <c r="AK104" s="17">
        <f t="shared" si="23"/>
        <v>0</v>
      </c>
      <c r="AL104" s="17">
        <f t="shared" si="23"/>
        <v>0</v>
      </c>
      <c r="AM104" s="17">
        <f t="shared" si="23"/>
        <v>0</v>
      </c>
      <c r="AN104" s="17">
        <f t="shared" si="23"/>
        <v>1.5926434734513184E-3</v>
      </c>
      <c r="AO104" s="17">
        <f t="shared" si="23"/>
        <v>0</v>
      </c>
      <c r="AP104" s="17">
        <f t="shared" si="23"/>
        <v>4.9777659448299637E-4</v>
      </c>
      <c r="AQ104" s="17">
        <f t="shared" si="23"/>
        <v>7.1249266583430903E-4</v>
      </c>
      <c r="AR104" s="17">
        <f t="shared" si="23"/>
        <v>9.966103153784228E-4</v>
      </c>
      <c r="AS104" s="17">
        <f t="shared" si="23"/>
        <v>0</v>
      </c>
      <c r="AT104" s="17">
        <f t="shared" si="23"/>
        <v>0</v>
      </c>
      <c r="AU104" s="17">
        <f t="shared" ref="AU104:BS104" si="24">AU19/$M$19</f>
        <v>3.5039455873645282E-3</v>
      </c>
      <c r="AV104" s="17">
        <f t="shared" si="24"/>
        <v>8.0008644133210585E-2</v>
      </c>
      <c r="AW104" s="17">
        <f t="shared" si="24"/>
        <v>2.1818246261067677E-3</v>
      </c>
      <c r="AX104" s="17">
        <f t="shared" si="24"/>
        <v>3.6329957867822947E-3</v>
      </c>
      <c r="AY104" s="17">
        <f t="shared" si="24"/>
        <v>5.1965373778704228E-2</v>
      </c>
      <c r="AZ104" s="17">
        <f t="shared" si="24"/>
        <v>0</v>
      </c>
      <c r="BA104" s="17">
        <f t="shared" si="24"/>
        <v>0</v>
      </c>
      <c r="BB104" s="17">
        <f t="shared" si="24"/>
        <v>0</v>
      </c>
      <c r="BC104" s="17">
        <f t="shared" si="24"/>
        <v>0</v>
      </c>
      <c r="BD104" s="17">
        <f t="shared" si="24"/>
        <v>1.0832381372268017E-2</v>
      </c>
      <c r="BE104" s="17">
        <f t="shared" si="24"/>
        <v>5.9564332075801279E-4</v>
      </c>
      <c r="BF104" s="17">
        <f t="shared" si="24"/>
        <v>8.193184155329955E-2</v>
      </c>
      <c r="BG104" s="17">
        <f t="shared" si="24"/>
        <v>6.7803512117420375E-2</v>
      </c>
      <c r="BH104" s="17">
        <f t="shared" si="24"/>
        <v>0.14156421604476335</v>
      </c>
      <c r="BI104" s="17">
        <f t="shared" si="24"/>
        <v>0</v>
      </c>
      <c r="BJ104" s="17">
        <f t="shared" si="24"/>
        <v>3.4179334275098339E-2</v>
      </c>
      <c r="BK104" s="17">
        <f t="shared" si="24"/>
        <v>1.6428506563555656E-2</v>
      </c>
      <c r="BL104" s="17">
        <f t="shared" si="24"/>
        <v>0</v>
      </c>
      <c r="BM104" s="17">
        <f t="shared" si="24"/>
        <v>5.9213408251449027E-3</v>
      </c>
      <c r="BN104" s="17">
        <f t="shared" si="24"/>
        <v>1.4278996290009588E-2</v>
      </c>
      <c r="BO104" s="17">
        <f t="shared" si="24"/>
        <v>0</v>
      </c>
      <c r="BP104" s="17">
        <f t="shared" si="24"/>
        <v>0</v>
      </c>
      <c r="BQ104" s="17">
        <f t="shared" si="24"/>
        <v>5.9669883162841733E-2</v>
      </c>
      <c r="BR104" s="17">
        <f t="shared" si="24"/>
        <v>2.1074921326878801E-3</v>
      </c>
      <c r="BS104" s="17">
        <f t="shared" si="24"/>
        <v>0.23167614392202238</v>
      </c>
    </row>
    <row r="105" spans="11:71" x14ac:dyDescent="0.25">
      <c r="K105" s="21" t="s">
        <v>79</v>
      </c>
      <c r="O105" s="17">
        <f t="shared" ref="O105:AT105" si="25">O20/$M$20</f>
        <v>8.2884370889809954E-3</v>
      </c>
      <c r="P105" s="17">
        <f t="shared" si="25"/>
        <v>0</v>
      </c>
      <c r="Q105" s="17">
        <f t="shared" si="25"/>
        <v>0</v>
      </c>
      <c r="R105" s="17">
        <f t="shared" si="25"/>
        <v>2.6328532383927385E-4</v>
      </c>
      <c r="S105" s="17">
        <f t="shared" si="25"/>
        <v>0</v>
      </c>
      <c r="T105" s="17">
        <f t="shared" si="25"/>
        <v>0</v>
      </c>
      <c r="U105" s="17">
        <f t="shared" si="25"/>
        <v>1.8120844442695899E-3</v>
      </c>
      <c r="V105" s="17">
        <f t="shared" si="25"/>
        <v>2.0538856596159045E-3</v>
      </c>
      <c r="W105" s="17">
        <f t="shared" si="25"/>
        <v>9.6267288753860102E-4</v>
      </c>
      <c r="X105" s="17">
        <f t="shared" si="25"/>
        <v>1.0601520516236553E-2</v>
      </c>
      <c r="Y105" s="17">
        <f t="shared" si="25"/>
        <v>8.005400975984961E-4</v>
      </c>
      <c r="Z105" s="17">
        <f t="shared" si="25"/>
        <v>5.4389116925426687E-4</v>
      </c>
      <c r="AA105" s="17">
        <f t="shared" si="25"/>
        <v>6.8470367879532992E-2</v>
      </c>
      <c r="AB105" s="17">
        <f t="shared" si="25"/>
        <v>1.1913334605230693E-3</v>
      </c>
      <c r="AC105" s="17">
        <f t="shared" si="25"/>
        <v>5.684192218347651E-4</v>
      </c>
      <c r="AD105" s="17">
        <f t="shared" si="25"/>
        <v>0</v>
      </c>
      <c r="AE105" s="17">
        <f t="shared" si="25"/>
        <v>0</v>
      </c>
      <c r="AF105" s="17">
        <f t="shared" si="25"/>
        <v>3.7128605308971212E-4</v>
      </c>
      <c r="AG105" s="17">
        <f t="shared" si="25"/>
        <v>0</v>
      </c>
      <c r="AH105" s="17">
        <f t="shared" si="25"/>
        <v>0</v>
      </c>
      <c r="AI105" s="17">
        <f t="shared" si="25"/>
        <v>0</v>
      </c>
      <c r="AJ105" s="17">
        <f t="shared" si="25"/>
        <v>2.8553185750698713E-2</v>
      </c>
      <c r="AK105" s="17">
        <f t="shared" si="25"/>
        <v>3.0713142407541674E-3</v>
      </c>
      <c r="AL105" s="17">
        <f t="shared" si="25"/>
        <v>0</v>
      </c>
      <c r="AM105" s="17">
        <f t="shared" si="25"/>
        <v>0</v>
      </c>
      <c r="AN105" s="17">
        <f t="shared" si="25"/>
        <v>1.4035885959260204E-3</v>
      </c>
      <c r="AO105" s="17">
        <f t="shared" si="25"/>
        <v>0</v>
      </c>
      <c r="AP105" s="17">
        <f t="shared" si="25"/>
        <v>5.5141531389027425E-3</v>
      </c>
      <c r="AQ105" s="17">
        <f t="shared" si="25"/>
        <v>0</v>
      </c>
      <c r="AR105" s="17">
        <f t="shared" si="25"/>
        <v>0</v>
      </c>
      <c r="AS105" s="17">
        <f t="shared" si="25"/>
        <v>0</v>
      </c>
      <c r="AT105" s="17">
        <f t="shared" si="25"/>
        <v>1.3984863916972198E-3</v>
      </c>
      <c r="AU105" s="17">
        <f t="shared" ref="AU105:BS105" si="26">AU20/$M$20</f>
        <v>3.3968307069647307E-3</v>
      </c>
      <c r="AV105" s="17">
        <f t="shared" si="26"/>
        <v>4.203121442198008E-2</v>
      </c>
      <c r="AW105" s="17">
        <f t="shared" si="26"/>
        <v>1.0607154030361097E-3</v>
      </c>
      <c r="AX105" s="17">
        <f t="shared" si="26"/>
        <v>5.9119621457828656E-3</v>
      </c>
      <c r="AY105" s="17">
        <f t="shared" si="26"/>
        <v>0.18814351392438419</v>
      </c>
      <c r="AZ105" s="17">
        <f t="shared" si="26"/>
        <v>0</v>
      </c>
      <c r="BA105" s="17">
        <f t="shared" si="26"/>
        <v>0</v>
      </c>
      <c r="BB105" s="17">
        <f t="shared" si="26"/>
        <v>0</v>
      </c>
      <c r="BC105" s="17">
        <f t="shared" si="26"/>
        <v>0</v>
      </c>
      <c r="BD105" s="17">
        <f t="shared" si="26"/>
        <v>2.8876901013003775E-2</v>
      </c>
      <c r="BE105" s="17">
        <f t="shared" si="26"/>
        <v>2.4422281180503682E-2</v>
      </c>
      <c r="BF105" s="17">
        <f t="shared" si="26"/>
        <v>0.11809477007013944</v>
      </c>
      <c r="BG105" s="17">
        <f t="shared" si="26"/>
        <v>6.409522005975192E-2</v>
      </c>
      <c r="BH105" s="17">
        <f t="shared" si="26"/>
        <v>0.15638326742251543</v>
      </c>
      <c r="BI105" s="17">
        <f t="shared" si="26"/>
        <v>1.3294801882839897E-2</v>
      </c>
      <c r="BJ105" s="17">
        <f t="shared" si="26"/>
        <v>2.8435084702663604E-2</v>
      </c>
      <c r="BK105" s="17">
        <f t="shared" si="26"/>
        <v>0</v>
      </c>
      <c r="BL105" s="17">
        <f t="shared" si="26"/>
        <v>5.4695737948053701E-3</v>
      </c>
      <c r="BM105" s="17">
        <f t="shared" si="26"/>
        <v>8.8800230514998399E-3</v>
      </c>
      <c r="BN105" s="17">
        <f t="shared" si="26"/>
        <v>3.3420938400189552E-2</v>
      </c>
      <c r="BO105" s="17">
        <f t="shared" si="26"/>
        <v>1.6520741785296868E-3</v>
      </c>
      <c r="BP105" s="17">
        <f t="shared" si="26"/>
        <v>1.7918142929012833E-2</v>
      </c>
      <c r="BQ105" s="17">
        <f t="shared" si="26"/>
        <v>2.6527872253738573E-2</v>
      </c>
      <c r="BR105" s="17">
        <f t="shared" si="26"/>
        <v>1.1258411434424717E-3</v>
      </c>
      <c r="BS105" s="17">
        <f t="shared" si="26"/>
        <v>9.4990519394922854E-2</v>
      </c>
    </row>
    <row r="106" spans="11:71" x14ac:dyDescent="0.25">
      <c r="K106" s="21" t="s">
        <v>80</v>
      </c>
      <c r="O106" s="17">
        <f t="shared" ref="O106:AT106" si="27">O21/$M$21</f>
        <v>1.4725235620231271E-2</v>
      </c>
      <c r="P106" s="17">
        <f t="shared" si="27"/>
        <v>5.3710896260301163E-4</v>
      </c>
      <c r="Q106" s="17">
        <f t="shared" si="27"/>
        <v>0</v>
      </c>
      <c r="R106" s="17">
        <f t="shared" si="27"/>
        <v>2.3597671663352419E-4</v>
      </c>
      <c r="S106" s="17">
        <f t="shared" si="27"/>
        <v>0</v>
      </c>
      <c r="T106" s="17">
        <f t="shared" si="27"/>
        <v>6.9891082985858871E-4</v>
      </c>
      <c r="U106" s="17">
        <f t="shared" si="27"/>
        <v>1.3165443977384138E-3</v>
      </c>
      <c r="V106" s="17">
        <f t="shared" si="27"/>
        <v>1.2131246325928411E-3</v>
      </c>
      <c r="W106" s="17">
        <f t="shared" si="27"/>
        <v>1.4356941082448347E-3</v>
      </c>
      <c r="X106" s="17">
        <f t="shared" si="27"/>
        <v>1.5905708575142393E-2</v>
      </c>
      <c r="Y106" s="17">
        <f t="shared" si="27"/>
        <v>7.9928905033440636E-4</v>
      </c>
      <c r="Z106" s="17">
        <f t="shared" si="27"/>
        <v>6.0932487557119742E-4</v>
      </c>
      <c r="AA106" s="17">
        <f t="shared" si="27"/>
        <v>3.6566230695811511E-2</v>
      </c>
      <c r="AB106" s="17">
        <f t="shared" si="27"/>
        <v>4.7912975888159945E-4</v>
      </c>
      <c r="AC106" s="17">
        <f t="shared" si="27"/>
        <v>7.3516878628231933E-4</v>
      </c>
      <c r="AD106" s="17">
        <f t="shared" si="27"/>
        <v>0</v>
      </c>
      <c r="AE106" s="17">
        <f t="shared" si="27"/>
        <v>0</v>
      </c>
      <c r="AF106" s="17">
        <f t="shared" si="27"/>
        <v>5.1266935891131592E-4</v>
      </c>
      <c r="AG106" s="17">
        <f t="shared" si="27"/>
        <v>0</v>
      </c>
      <c r="AH106" s="17">
        <f t="shared" si="27"/>
        <v>0</v>
      </c>
      <c r="AI106" s="17">
        <f t="shared" si="27"/>
        <v>0</v>
      </c>
      <c r="AJ106" s="17">
        <f t="shared" si="27"/>
        <v>2.8176790593591031E-2</v>
      </c>
      <c r="AK106" s="17">
        <f t="shared" si="27"/>
        <v>5.7515706323389678E-3</v>
      </c>
      <c r="AL106" s="17">
        <f t="shared" si="27"/>
        <v>0</v>
      </c>
      <c r="AM106" s="17">
        <f t="shared" si="27"/>
        <v>1.0661899091129496E-3</v>
      </c>
      <c r="AN106" s="17">
        <f t="shared" si="27"/>
        <v>1.844475586256926E-3</v>
      </c>
      <c r="AO106" s="17">
        <f t="shared" si="27"/>
        <v>0</v>
      </c>
      <c r="AP106" s="17">
        <f t="shared" si="27"/>
        <v>7.1770459041163104E-3</v>
      </c>
      <c r="AQ106" s="17">
        <f t="shared" si="27"/>
        <v>9.8156221369984347E-3</v>
      </c>
      <c r="AR106" s="17">
        <f t="shared" si="27"/>
        <v>0</v>
      </c>
      <c r="AS106" s="17">
        <f t="shared" si="27"/>
        <v>0</v>
      </c>
      <c r="AT106" s="17">
        <f t="shared" si="27"/>
        <v>1.7184466514656711E-3</v>
      </c>
      <c r="AU106" s="17">
        <f t="shared" ref="AU106:BS106" si="28">AU21/$M$21</f>
        <v>3.7201361841191103E-3</v>
      </c>
      <c r="AV106" s="17">
        <f t="shared" si="28"/>
        <v>3.895922683428215E-2</v>
      </c>
      <c r="AW106" s="17">
        <f t="shared" si="28"/>
        <v>1.1930526599937847E-3</v>
      </c>
      <c r="AX106" s="17">
        <f t="shared" si="28"/>
        <v>7.5038196856609674E-3</v>
      </c>
      <c r="AY106" s="17">
        <f t="shared" si="28"/>
        <v>0.24834525271903599</v>
      </c>
      <c r="AZ106" s="17">
        <f t="shared" si="28"/>
        <v>6.3292341679941732E-4</v>
      </c>
      <c r="BA106" s="17">
        <f t="shared" si="28"/>
        <v>2.7694819773050787E-3</v>
      </c>
      <c r="BB106" s="17">
        <f t="shared" si="28"/>
        <v>1.8727151884194435E-3</v>
      </c>
      <c r="BC106" s="17">
        <f t="shared" si="28"/>
        <v>0</v>
      </c>
      <c r="BD106" s="17">
        <f t="shared" si="28"/>
        <v>4.7724286109019166E-2</v>
      </c>
      <c r="BE106" s="17">
        <f t="shared" si="28"/>
        <v>2.1386503471035077E-2</v>
      </c>
      <c r="BF106" s="17">
        <f t="shared" si="28"/>
        <v>0</v>
      </c>
      <c r="BG106" s="17">
        <f t="shared" si="28"/>
        <v>0.14043596281006906</v>
      </c>
      <c r="BH106" s="17">
        <f t="shared" si="28"/>
        <v>0.16178737450778602</v>
      </c>
      <c r="BI106" s="17">
        <f t="shared" si="28"/>
        <v>0</v>
      </c>
      <c r="BJ106" s="17">
        <f t="shared" si="28"/>
        <v>7.4267438712668386E-3</v>
      </c>
      <c r="BK106" s="17">
        <f t="shared" si="28"/>
        <v>8.2490730089479145E-3</v>
      </c>
      <c r="BL106" s="17">
        <f t="shared" si="28"/>
        <v>2.3534334490772642E-2</v>
      </c>
      <c r="BM106" s="17">
        <f t="shared" si="28"/>
        <v>6.3470699096090655E-3</v>
      </c>
      <c r="BN106" s="17">
        <f t="shared" si="28"/>
        <v>3.0293929838239829E-2</v>
      </c>
      <c r="BO106" s="17">
        <f t="shared" si="28"/>
        <v>1.1097270896605479E-3</v>
      </c>
      <c r="BP106" s="17">
        <f t="shared" si="28"/>
        <v>1.5823080589069501E-2</v>
      </c>
      <c r="BQ106" s="17">
        <f t="shared" si="28"/>
        <v>2.1435406832998119E-2</v>
      </c>
      <c r="BR106" s="17">
        <f t="shared" si="28"/>
        <v>2.0002417071491099E-3</v>
      </c>
      <c r="BS106" s="17">
        <f t="shared" si="28"/>
        <v>7.612939931604365E-2</v>
      </c>
    </row>
    <row r="107" spans="11:71" x14ac:dyDescent="0.25">
      <c r="K107" s="21" t="s">
        <v>81</v>
      </c>
      <c r="O107" s="17">
        <f t="shared" ref="O107:AT107" si="29">O22/$M$22</f>
        <v>2.3414158295275277E-2</v>
      </c>
      <c r="P107" s="17">
        <f t="shared" si="29"/>
        <v>2.6840757407656414E-4</v>
      </c>
      <c r="Q107" s="17">
        <f t="shared" si="29"/>
        <v>0</v>
      </c>
      <c r="R107" s="17">
        <f t="shared" si="29"/>
        <v>1.2943596094293669E-3</v>
      </c>
      <c r="S107" s="17">
        <f t="shared" si="29"/>
        <v>0</v>
      </c>
      <c r="T107" s="17">
        <f t="shared" si="29"/>
        <v>1.747843840037922E-3</v>
      </c>
      <c r="U107" s="17">
        <f t="shared" si="29"/>
        <v>0</v>
      </c>
      <c r="V107" s="17">
        <f t="shared" si="29"/>
        <v>1.3357129485177491E-3</v>
      </c>
      <c r="W107" s="17">
        <f t="shared" si="29"/>
        <v>0</v>
      </c>
      <c r="X107" s="17">
        <f t="shared" si="29"/>
        <v>2.6941480180977289E-2</v>
      </c>
      <c r="Y107" s="17">
        <f t="shared" si="29"/>
        <v>0</v>
      </c>
      <c r="Z107" s="17">
        <f t="shared" si="29"/>
        <v>0</v>
      </c>
      <c r="AA107" s="17">
        <f t="shared" si="29"/>
        <v>2.588390449592921E-2</v>
      </c>
      <c r="AB107" s="17">
        <f t="shared" si="29"/>
        <v>0</v>
      </c>
      <c r="AC107" s="17">
        <f t="shared" si="29"/>
        <v>0</v>
      </c>
      <c r="AD107" s="17">
        <f t="shared" si="29"/>
        <v>0</v>
      </c>
      <c r="AE107" s="17">
        <f t="shared" si="29"/>
        <v>3.6853201804182474E-4</v>
      </c>
      <c r="AF107" s="17">
        <f t="shared" si="29"/>
        <v>0</v>
      </c>
      <c r="AG107" s="17">
        <f t="shared" si="29"/>
        <v>5.8890530840481669E-4</v>
      </c>
      <c r="AH107" s="17">
        <f t="shared" si="29"/>
        <v>5.2011998381576189E-3</v>
      </c>
      <c r="AI107" s="17">
        <f t="shared" si="29"/>
        <v>0</v>
      </c>
      <c r="AJ107" s="17">
        <f t="shared" si="29"/>
        <v>5.2460454630374395E-2</v>
      </c>
      <c r="AK107" s="17">
        <f t="shared" si="29"/>
        <v>1.7210606604351367E-2</v>
      </c>
      <c r="AL107" s="17">
        <f t="shared" si="29"/>
        <v>0</v>
      </c>
      <c r="AM107" s="17">
        <f t="shared" si="29"/>
        <v>5.212149217383907E-3</v>
      </c>
      <c r="AN107" s="17">
        <f t="shared" si="29"/>
        <v>2.2532541341542837E-3</v>
      </c>
      <c r="AO107" s="17">
        <f t="shared" si="29"/>
        <v>0</v>
      </c>
      <c r="AP107" s="17">
        <f t="shared" si="29"/>
        <v>0</v>
      </c>
      <c r="AQ107" s="17">
        <f t="shared" si="29"/>
        <v>0</v>
      </c>
      <c r="AR107" s="17">
        <f t="shared" si="29"/>
        <v>1.9827651224316352E-3</v>
      </c>
      <c r="AS107" s="17">
        <f t="shared" si="29"/>
        <v>0</v>
      </c>
      <c r="AT107" s="17">
        <f t="shared" si="29"/>
        <v>3.2975096738605139E-3</v>
      </c>
      <c r="AU107" s="17">
        <f t="shared" ref="AU107:BS107" si="30">AU22/$M$22</f>
        <v>3.0515286547811767E-3</v>
      </c>
      <c r="AV107" s="17">
        <f t="shared" si="30"/>
        <v>2.8621811645728846E-2</v>
      </c>
      <c r="AW107" s="17">
        <f t="shared" si="30"/>
        <v>8.0030365843355273E-4</v>
      </c>
      <c r="AX107" s="17">
        <f t="shared" si="30"/>
        <v>4.6087314232613735E-3</v>
      </c>
      <c r="AY107" s="17">
        <f t="shared" si="30"/>
        <v>0.34832704890625832</v>
      </c>
      <c r="AZ107" s="17">
        <f t="shared" si="30"/>
        <v>1.1771076877751675E-3</v>
      </c>
      <c r="BA107" s="17">
        <f t="shared" si="30"/>
        <v>4.6929116134277922E-3</v>
      </c>
      <c r="BB107" s="17">
        <f t="shared" si="30"/>
        <v>3.2482461040129478E-3</v>
      </c>
      <c r="BC107" s="17">
        <f t="shared" si="30"/>
        <v>0</v>
      </c>
      <c r="BD107" s="17">
        <f t="shared" si="30"/>
        <v>2.4157276637541105E-2</v>
      </c>
      <c r="BE107" s="17">
        <f t="shared" si="30"/>
        <v>8.2854384438859705E-3</v>
      </c>
      <c r="BF107" s="17">
        <f t="shared" si="30"/>
        <v>0</v>
      </c>
      <c r="BG107" s="17">
        <f t="shared" si="30"/>
        <v>0.12622577952572392</v>
      </c>
      <c r="BH107" s="17">
        <f t="shared" si="30"/>
        <v>0.16831305137723476</v>
      </c>
      <c r="BI107" s="17">
        <f t="shared" si="30"/>
        <v>0</v>
      </c>
      <c r="BJ107" s="17">
        <f t="shared" si="30"/>
        <v>1.0621605096869432E-2</v>
      </c>
      <c r="BK107" s="17">
        <f t="shared" si="30"/>
        <v>0</v>
      </c>
      <c r="BL107" s="17">
        <f t="shared" si="30"/>
        <v>2.6343296689132562E-2</v>
      </c>
      <c r="BM107" s="17">
        <f t="shared" si="30"/>
        <v>5.7045344524083831E-3</v>
      </c>
      <c r="BN107" s="17">
        <f t="shared" si="30"/>
        <v>1.1539757087052639E-2</v>
      </c>
      <c r="BO107" s="17">
        <f t="shared" si="30"/>
        <v>0</v>
      </c>
      <c r="BP107" s="17">
        <f t="shared" si="30"/>
        <v>4.1693360016896936E-3</v>
      </c>
      <c r="BQ107" s="17">
        <f t="shared" si="30"/>
        <v>9.8763160713599696E-3</v>
      </c>
      <c r="BR107" s="17">
        <f t="shared" si="30"/>
        <v>2.2861776027945212E-3</v>
      </c>
      <c r="BS107" s="17">
        <f t="shared" si="30"/>
        <v>3.8488497829224151E-2</v>
      </c>
    </row>
    <row r="108" spans="11:71" x14ac:dyDescent="0.25">
      <c r="K108" s="12" t="s">
        <v>82</v>
      </c>
      <c r="O108" s="17">
        <f t="shared" ref="O108:AT108" si="31">O23/$M$23</f>
        <v>1.9298471691050853E-2</v>
      </c>
      <c r="P108" s="17">
        <f t="shared" si="31"/>
        <v>0</v>
      </c>
      <c r="Q108" s="17">
        <f t="shared" si="31"/>
        <v>0</v>
      </c>
      <c r="R108" s="17">
        <f t="shared" si="31"/>
        <v>0</v>
      </c>
      <c r="S108" s="17">
        <f t="shared" si="31"/>
        <v>0</v>
      </c>
      <c r="T108" s="17">
        <f t="shared" si="31"/>
        <v>0</v>
      </c>
      <c r="U108" s="17">
        <f t="shared" si="31"/>
        <v>0</v>
      </c>
      <c r="V108" s="17">
        <f t="shared" si="31"/>
        <v>0</v>
      </c>
      <c r="W108" s="17">
        <f t="shared" si="31"/>
        <v>0</v>
      </c>
      <c r="X108" s="17">
        <f t="shared" si="31"/>
        <v>2.7938103743096545E-2</v>
      </c>
      <c r="Y108" s="17">
        <f t="shared" si="31"/>
        <v>0</v>
      </c>
      <c r="Z108" s="17">
        <f t="shared" si="31"/>
        <v>0</v>
      </c>
      <c r="AA108" s="17">
        <f t="shared" si="31"/>
        <v>1.355866834276509E-2</v>
      </c>
      <c r="AB108" s="17">
        <f t="shared" si="31"/>
        <v>0</v>
      </c>
      <c r="AC108" s="17">
        <f t="shared" si="31"/>
        <v>0</v>
      </c>
      <c r="AD108" s="17">
        <f t="shared" si="31"/>
        <v>0</v>
      </c>
      <c r="AE108" s="17">
        <f t="shared" si="31"/>
        <v>0</v>
      </c>
      <c r="AF108" s="17">
        <f t="shared" si="31"/>
        <v>0</v>
      </c>
      <c r="AG108" s="17">
        <f t="shared" si="31"/>
        <v>0</v>
      </c>
      <c r="AH108" s="17">
        <f t="shared" si="31"/>
        <v>0</v>
      </c>
      <c r="AI108" s="17">
        <f t="shared" si="31"/>
        <v>0</v>
      </c>
      <c r="AJ108" s="17">
        <f t="shared" si="31"/>
        <v>4.1115792634907368E-2</v>
      </c>
      <c r="AK108" s="17">
        <f t="shared" si="31"/>
        <v>0</v>
      </c>
      <c r="AL108" s="17">
        <f t="shared" si="31"/>
        <v>2.9245608589894552E-3</v>
      </c>
      <c r="AM108" s="17">
        <f t="shared" si="31"/>
        <v>0</v>
      </c>
      <c r="AN108" s="17">
        <f t="shared" si="31"/>
        <v>1.4234186778443866E-3</v>
      </c>
      <c r="AO108" s="17">
        <f t="shared" si="31"/>
        <v>0</v>
      </c>
      <c r="AP108" s="17">
        <f t="shared" si="31"/>
        <v>0</v>
      </c>
      <c r="AQ108" s="17">
        <f t="shared" si="31"/>
        <v>6.4895842372604479E-3</v>
      </c>
      <c r="AR108" s="17">
        <f t="shared" si="31"/>
        <v>1.4566368393773182E-3</v>
      </c>
      <c r="AS108" s="17">
        <f t="shared" si="31"/>
        <v>0</v>
      </c>
      <c r="AT108" s="17">
        <f t="shared" si="31"/>
        <v>2.2258774737553841E-3</v>
      </c>
      <c r="AU108" s="17">
        <f t="shared" ref="AU108:BS108" si="32">AU23/$M$23</f>
        <v>5.6446030271821461E-3</v>
      </c>
      <c r="AV108" s="17">
        <f t="shared" si="32"/>
        <v>5.0859898863499731E-2</v>
      </c>
      <c r="AW108" s="17">
        <f t="shared" si="32"/>
        <v>1.8075391389078496E-3</v>
      </c>
      <c r="AX108" s="17">
        <f t="shared" si="32"/>
        <v>4.7813234535895779E-3</v>
      </c>
      <c r="AY108" s="17">
        <f t="shared" si="32"/>
        <v>0.37581388826192413</v>
      </c>
      <c r="AZ108" s="17">
        <f t="shared" si="32"/>
        <v>0</v>
      </c>
      <c r="BA108" s="17">
        <f t="shared" si="32"/>
        <v>9.0801587198599508E-3</v>
      </c>
      <c r="BB108" s="17">
        <f t="shared" si="32"/>
        <v>6.5603328504657173E-3</v>
      </c>
      <c r="BC108" s="17">
        <f t="shared" si="32"/>
        <v>0</v>
      </c>
      <c r="BD108" s="17">
        <f t="shared" si="32"/>
        <v>0</v>
      </c>
      <c r="BE108" s="17">
        <f t="shared" si="32"/>
        <v>0</v>
      </c>
      <c r="BF108" s="17">
        <f t="shared" si="32"/>
        <v>0.1814662633094983</v>
      </c>
      <c r="BG108" s="17">
        <f t="shared" si="32"/>
        <v>0</v>
      </c>
      <c r="BH108" s="17">
        <f t="shared" si="32"/>
        <v>0.16106542904533555</v>
      </c>
      <c r="BI108" s="17">
        <f t="shared" si="32"/>
        <v>3.9777092146741272E-2</v>
      </c>
      <c r="BJ108" s="17">
        <f t="shared" si="32"/>
        <v>1.6888845125907704E-2</v>
      </c>
      <c r="BK108" s="17">
        <f t="shared" si="32"/>
        <v>1.1274672283848543E-2</v>
      </c>
      <c r="BL108" s="17">
        <f t="shared" si="32"/>
        <v>1.2154739104747386E-2</v>
      </c>
      <c r="BM108" s="17">
        <f t="shared" si="32"/>
        <v>1.0729189027186047E-3</v>
      </c>
      <c r="BN108" s="17">
        <f t="shared" si="32"/>
        <v>5.3211812667266828E-3</v>
      </c>
      <c r="BO108" s="17">
        <f t="shared" si="32"/>
        <v>0</v>
      </c>
      <c r="BP108" s="17">
        <f t="shared" si="32"/>
        <v>0</v>
      </c>
      <c r="BQ108" s="17">
        <f t="shared" si="32"/>
        <v>0</v>
      </c>
      <c r="BR108" s="17">
        <f t="shared" si="32"/>
        <v>0</v>
      </c>
      <c r="BS108" s="17">
        <f t="shared" si="32"/>
        <v>0</v>
      </c>
    </row>
    <row r="109" spans="11:71" x14ac:dyDescent="0.25">
      <c r="K109" t="s">
        <v>83</v>
      </c>
      <c r="O109" s="17">
        <f t="shared" ref="O109:AT109" si="33">O24/$M$24</f>
        <v>1.2210182845602239E-2</v>
      </c>
      <c r="P109" s="17">
        <f t="shared" si="33"/>
        <v>0</v>
      </c>
      <c r="Q109" s="17">
        <f t="shared" si="33"/>
        <v>0</v>
      </c>
      <c r="R109" s="17">
        <f t="shared" si="33"/>
        <v>2.006442099406171E-3</v>
      </c>
      <c r="S109" s="17">
        <f t="shared" si="33"/>
        <v>1.0203025919254327E-4</v>
      </c>
      <c r="T109" s="17">
        <f t="shared" si="33"/>
        <v>0</v>
      </c>
      <c r="U109" s="17">
        <f t="shared" si="33"/>
        <v>4.7507210435847314E-4</v>
      </c>
      <c r="V109" s="17">
        <f t="shared" si="33"/>
        <v>1.6941774744001238E-4</v>
      </c>
      <c r="W109" s="17">
        <f t="shared" si="33"/>
        <v>0</v>
      </c>
      <c r="X109" s="17">
        <f t="shared" si="33"/>
        <v>6.8963786996928858E-2</v>
      </c>
      <c r="Y109" s="17">
        <f t="shared" si="33"/>
        <v>0</v>
      </c>
      <c r="Z109" s="17">
        <f t="shared" si="33"/>
        <v>0</v>
      </c>
      <c r="AA109" s="17">
        <f t="shared" si="33"/>
        <v>2.7911998084098259E-3</v>
      </c>
      <c r="AB109" s="17">
        <f t="shared" si="33"/>
        <v>0</v>
      </c>
      <c r="AC109" s="17">
        <f t="shared" si="33"/>
        <v>0</v>
      </c>
      <c r="AD109" s="17">
        <f t="shared" si="33"/>
        <v>2.3154185204802029E-4</v>
      </c>
      <c r="AE109" s="17">
        <f t="shared" si="33"/>
        <v>2.9177354638394173E-4</v>
      </c>
      <c r="AF109" s="17">
        <f t="shared" si="33"/>
        <v>0</v>
      </c>
      <c r="AG109" s="17">
        <f t="shared" si="33"/>
        <v>0</v>
      </c>
      <c r="AH109" s="17">
        <f t="shared" si="33"/>
        <v>0</v>
      </c>
      <c r="AI109" s="17">
        <f t="shared" si="33"/>
        <v>7.4021842240745137E-2</v>
      </c>
      <c r="AJ109" s="17">
        <f t="shared" si="33"/>
        <v>0</v>
      </c>
      <c r="AK109" s="17">
        <f t="shared" si="33"/>
        <v>9.4380613920428125E-3</v>
      </c>
      <c r="AL109" s="17">
        <f t="shared" si="33"/>
        <v>7.308875982245347E-3</v>
      </c>
      <c r="AM109" s="17">
        <f t="shared" si="33"/>
        <v>0</v>
      </c>
      <c r="AN109" s="17">
        <f t="shared" si="33"/>
        <v>3.649174607483212E-3</v>
      </c>
      <c r="AO109" s="17">
        <f t="shared" si="33"/>
        <v>0</v>
      </c>
      <c r="AP109" s="17">
        <f t="shared" si="33"/>
        <v>0</v>
      </c>
      <c r="AQ109" s="17">
        <f t="shared" si="33"/>
        <v>0</v>
      </c>
      <c r="AR109" s="17">
        <f t="shared" si="33"/>
        <v>3.754916323402223E-3</v>
      </c>
      <c r="AS109" s="17">
        <f t="shared" si="33"/>
        <v>0</v>
      </c>
      <c r="AT109" s="17">
        <f t="shared" si="33"/>
        <v>5.0469679017251558E-3</v>
      </c>
      <c r="AU109" s="17">
        <f t="shared" ref="AU109:BS109" si="34">AU24/$M$24</f>
        <v>6.6422848100823042E-3</v>
      </c>
      <c r="AV109" s="17">
        <f t="shared" si="34"/>
        <v>3.7242148824790933E-2</v>
      </c>
      <c r="AW109" s="17">
        <f t="shared" si="34"/>
        <v>9.0493516689880071E-4</v>
      </c>
      <c r="AX109" s="17">
        <f t="shared" si="34"/>
        <v>0</v>
      </c>
      <c r="AY109" s="17">
        <f t="shared" si="34"/>
        <v>0.43060124551182971</v>
      </c>
      <c r="AZ109" s="17">
        <f t="shared" si="34"/>
        <v>0</v>
      </c>
      <c r="BA109" s="17">
        <f t="shared" si="34"/>
        <v>8.9244601155244237E-3</v>
      </c>
      <c r="BB109" s="17">
        <f t="shared" si="34"/>
        <v>7.0705301063860573E-3</v>
      </c>
      <c r="BC109" s="17">
        <f t="shared" si="34"/>
        <v>0</v>
      </c>
      <c r="BD109" s="17">
        <f t="shared" si="34"/>
        <v>0</v>
      </c>
      <c r="BE109" s="17">
        <f t="shared" si="34"/>
        <v>0</v>
      </c>
      <c r="BF109" s="17">
        <f t="shared" si="34"/>
        <v>8.158569699311001E-2</v>
      </c>
      <c r="BG109" s="17">
        <f t="shared" si="34"/>
        <v>0.1184822646140391</v>
      </c>
      <c r="BH109" s="17">
        <f t="shared" si="34"/>
        <v>8.6630298441433287E-2</v>
      </c>
      <c r="BI109" s="17">
        <f t="shared" si="34"/>
        <v>0</v>
      </c>
      <c r="BJ109" s="17">
        <f t="shared" si="34"/>
        <v>0</v>
      </c>
      <c r="BK109" s="17">
        <f t="shared" si="34"/>
        <v>0</v>
      </c>
      <c r="BL109" s="17">
        <f t="shared" si="34"/>
        <v>3.1454849708491411E-2</v>
      </c>
      <c r="BM109" s="17">
        <f t="shared" si="34"/>
        <v>0</v>
      </c>
      <c r="BN109" s="17">
        <f t="shared" si="34"/>
        <v>0</v>
      </c>
      <c r="BO109" s="17">
        <f t="shared" si="34"/>
        <v>0</v>
      </c>
      <c r="BP109" s="17">
        <f t="shared" si="34"/>
        <v>0</v>
      </c>
      <c r="BQ109" s="17">
        <f t="shared" si="34"/>
        <v>0</v>
      </c>
      <c r="BR109" s="17">
        <f t="shared" si="34"/>
        <v>0</v>
      </c>
      <c r="BS109" s="17">
        <f t="shared" si="34"/>
        <v>0</v>
      </c>
    </row>
    <row r="110" spans="11:71" x14ac:dyDescent="0.25">
      <c r="K110" t="s">
        <v>84</v>
      </c>
      <c r="O110" s="17">
        <f t="shared" ref="O110:AT110" si="35">O25/$M$25</f>
        <v>1.2730694840044483E-2</v>
      </c>
      <c r="P110" s="17">
        <f t="shared" si="35"/>
        <v>0</v>
      </c>
      <c r="Q110" s="17">
        <f t="shared" si="35"/>
        <v>5.197106573886658E-4</v>
      </c>
      <c r="R110" s="17">
        <f t="shared" si="35"/>
        <v>6.8899672922724106E-3</v>
      </c>
      <c r="S110" s="17">
        <f t="shared" si="35"/>
        <v>0</v>
      </c>
      <c r="T110" s="17">
        <f t="shared" si="35"/>
        <v>2.1652646213158192E-3</v>
      </c>
      <c r="U110" s="17">
        <f t="shared" si="35"/>
        <v>9.8213517273141216E-4</v>
      </c>
      <c r="V110" s="17">
        <f t="shared" si="35"/>
        <v>3.8608343843716787E-4</v>
      </c>
      <c r="W110" s="17">
        <f t="shared" si="35"/>
        <v>0</v>
      </c>
      <c r="X110" s="17">
        <f t="shared" si="35"/>
        <v>0.10092798993768692</v>
      </c>
      <c r="Y110" s="17">
        <f t="shared" si="35"/>
        <v>0</v>
      </c>
      <c r="Z110" s="17">
        <f t="shared" si="35"/>
        <v>0</v>
      </c>
      <c r="AA110" s="17">
        <f t="shared" si="35"/>
        <v>0</v>
      </c>
      <c r="AB110" s="17">
        <f t="shared" si="35"/>
        <v>0</v>
      </c>
      <c r="AC110" s="17">
        <f t="shared" si="35"/>
        <v>0</v>
      </c>
      <c r="AD110" s="17">
        <f t="shared" si="35"/>
        <v>0</v>
      </c>
      <c r="AE110" s="17">
        <f t="shared" si="35"/>
        <v>3.6076600451836956E-4</v>
      </c>
      <c r="AF110" s="17">
        <f t="shared" si="35"/>
        <v>0</v>
      </c>
      <c r="AG110" s="17">
        <f t="shared" si="35"/>
        <v>0</v>
      </c>
      <c r="AH110" s="17">
        <f t="shared" si="35"/>
        <v>0</v>
      </c>
      <c r="AI110" s="17">
        <f t="shared" si="35"/>
        <v>0</v>
      </c>
      <c r="AJ110" s="17">
        <f t="shared" si="35"/>
        <v>0.1025357856629214</v>
      </c>
      <c r="AK110" s="17">
        <f t="shared" si="35"/>
        <v>1.2401256188470823E-2</v>
      </c>
      <c r="AL110" s="17">
        <f t="shared" si="35"/>
        <v>1.0628481128591773E-2</v>
      </c>
      <c r="AM110" s="17">
        <f t="shared" si="35"/>
        <v>4.7896355496947303E-3</v>
      </c>
      <c r="AN110" s="17">
        <f t="shared" si="35"/>
        <v>7.3888970512410298E-3</v>
      </c>
      <c r="AO110" s="17">
        <f t="shared" si="35"/>
        <v>0</v>
      </c>
      <c r="AP110" s="17">
        <f t="shared" si="35"/>
        <v>0</v>
      </c>
      <c r="AQ110" s="17">
        <f t="shared" si="35"/>
        <v>0</v>
      </c>
      <c r="AR110" s="17">
        <f t="shared" si="35"/>
        <v>2.6959006032789899E-3</v>
      </c>
      <c r="AS110" s="17">
        <f t="shared" si="35"/>
        <v>0</v>
      </c>
      <c r="AT110" s="17">
        <f t="shared" si="35"/>
        <v>8.4369580889196421E-3</v>
      </c>
      <c r="AU110" s="17">
        <f t="shared" ref="AU110:BS110" si="36">AU25/$M$25</f>
        <v>5.7771714778425054E-3</v>
      </c>
      <c r="AV110" s="17">
        <f t="shared" si="36"/>
        <v>2.6793640399270988E-2</v>
      </c>
      <c r="AW110" s="17">
        <f t="shared" si="36"/>
        <v>8.435677854829656E-4</v>
      </c>
      <c r="AX110" s="17">
        <f t="shared" si="36"/>
        <v>1.3243489261817419E-3</v>
      </c>
      <c r="AY110" s="17">
        <f t="shared" si="36"/>
        <v>0.52478496054090717</v>
      </c>
      <c r="AZ110" s="17">
        <f t="shared" si="36"/>
        <v>0</v>
      </c>
      <c r="BA110" s="17">
        <f t="shared" si="36"/>
        <v>4.8728507655438321E-3</v>
      </c>
      <c r="BB110" s="17">
        <f t="shared" si="36"/>
        <v>4.9600131634808219E-3</v>
      </c>
      <c r="BC110" s="17">
        <f t="shared" si="36"/>
        <v>0</v>
      </c>
      <c r="BD110" s="17">
        <f t="shared" si="36"/>
        <v>0</v>
      </c>
      <c r="BE110" s="17">
        <f t="shared" si="36"/>
        <v>0</v>
      </c>
      <c r="BF110" s="17">
        <f t="shared" si="36"/>
        <v>1.5332383090929633E-2</v>
      </c>
      <c r="BG110" s="17">
        <f t="shared" si="36"/>
        <v>0</v>
      </c>
      <c r="BH110" s="17">
        <f t="shared" si="36"/>
        <v>8.4690421914541E-2</v>
      </c>
      <c r="BI110" s="17">
        <f t="shared" si="36"/>
        <v>0</v>
      </c>
      <c r="BJ110" s="17">
        <f t="shared" si="36"/>
        <v>7.9754275087925344E-3</v>
      </c>
      <c r="BK110" s="17">
        <f t="shared" si="36"/>
        <v>0</v>
      </c>
      <c r="BL110" s="17">
        <f t="shared" si="36"/>
        <v>4.8805688189513155E-2</v>
      </c>
      <c r="BM110" s="17">
        <f t="shared" si="36"/>
        <v>0</v>
      </c>
      <c r="BN110" s="17">
        <f t="shared" si="36"/>
        <v>0</v>
      </c>
      <c r="BO110" s="17">
        <f t="shared" si="36"/>
        <v>0</v>
      </c>
      <c r="BP110" s="17">
        <f t="shared" si="36"/>
        <v>0</v>
      </c>
      <c r="BQ110" s="17">
        <f t="shared" si="36"/>
        <v>0</v>
      </c>
      <c r="BR110" s="17">
        <f t="shared" si="36"/>
        <v>0</v>
      </c>
      <c r="BS110" s="17">
        <f t="shared" si="36"/>
        <v>0</v>
      </c>
    </row>
    <row r="111" spans="11:71" x14ac:dyDescent="0.25">
      <c r="K111" t="s">
        <v>85</v>
      </c>
      <c r="O111" s="17">
        <f t="shared" ref="O111:AT111" si="37">O26/$M$26</f>
        <v>4.1072583309050892E-2</v>
      </c>
      <c r="P111" s="17">
        <f t="shared" si="37"/>
        <v>0</v>
      </c>
      <c r="Q111" s="17">
        <f t="shared" si="37"/>
        <v>0</v>
      </c>
      <c r="R111" s="17">
        <f t="shared" si="37"/>
        <v>5.2414333676633314E-3</v>
      </c>
      <c r="S111" s="17">
        <f t="shared" si="37"/>
        <v>0</v>
      </c>
      <c r="T111" s="17">
        <f t="shared" si="37"/>
        <v>4.777172355855069E-3</v>
      </c>
      <c r="U111" s="17">
        <f t="shared" si="37"/>
        <v>2.973752455365426E-3</v>
      </c>
      <c r="V111" s="17">
        <f t="shared" si="37"/>
        <v>2.6140935085886842E-3</v>
      </c>
      <c r="W111" s="17">
        <f t="shared" si="37"/>
        <v>0</v>
      </c>
      <c r="X111" s="17">
        <f t="shared" si="37"/>
        <v>4.9283738956558659E-2</v>
      </c>
      <c r="Y111" s="17">
        <f t="shared" si="37"/>
        <v>0</v>
      </c>
      <c r="Z111" s="17">
        <f t="shared" si="37"/>
        <v>0</v>
      </c>
      <c r="AA111" s="17">
        <f t="shared" si="37"/>
        <v>2.9742482429955551E-2</v>
      </c>
      <c r="AB111" s="17">
        <f t="shared" si="37"/>
        <v>0</v>
      </c>
      <c r="AC111" s="17">
        <f t="shared" si="37"/>
        <v>0</v>
      </c>
      <c r="AD111" s="17">
        <f t="shared" si="37"/>
        <v>0</v>
      </c>
      <c r="AE111" s="17">
        <f t="shared" si="37"/>
        <v>1.1535274833637396E-3</v>
      </c>
      <c r="AF111" s="17">
        <f t="shared" si="37"/>
        <v>0</v>
      </c>
      <c r="AG111" s="17">
        <f t="shared" si="37"/>
        <v>0</v>
      </c>
      <c r="AH111" s="17">
        <f t="shared" si="37"/>
        <v>0</v>
      </c>
      <c r="AI111" s="17">
        <f t="shared" si="37"/>
        <v>0</v>
      </c>
      <c r="AJ111" s="17">
        <f t="shared" si="37"/>
        <v>9.0544265318773201E-2</v>
      </c>
      <c r="AK111" s="17">
        <f t="shared" si="37"/>
        <v>0</v>
      </c>
      <c r="AL111" s="17">
        <f t="shared" si="37"/>
        <v>4.3767097829545175E-3</v>
      </c>
      <c r="AM111" s="17">
        <f t="shared" si="37"/>
        <v>1.143550897923106E-3</v>
      </c>
      <c r="AN111" s="17">
        <f t="shared" si="37"/>
        <v>4.3932715231143494E-3</v>
      </c>
      <c r="AO111" s="17">
        <f t="shared" si="37"/>
        <v>2.0159698366455799E-3</v>
      </c>
      <c r="AP111" s="17">
        <f t="shared" si="37"/>
        <v>0</v>
      </c>
      <c r="AQ111" s="17">
        <f t="shared" si="37"/>
        <v>0</v>
      </c>
      <c r="AR111" s="17">
        <f t="shared" si="37"/>
        <v>1.9100142409673882E-3</v>
      </c>
      <c r="AS111" s="17">
        <f t="shared" si="37"/>
        <v>0</v>
      </c>
      <c r="AT111" s="17">
        <f t="shared" si="37"/>
        <v>3.5470563293830515E-3</v>
      </c>
      <c r="AU111" s="17">
        <f t="shared" ref="AU111:BS111" si="38">AU26/$M$26</f>
        <v>6.9485700937251538E-3</v>
      </c>
      <c r="AV111" s="17">
        <f t="shared" si="38"/>
        <v>4.051944552084772E-2</v>
      </c>
      <c r="AW111" s="17">
        <f t="shared" si="38"/>
        <v>2.3863201547100737E-3</v>
      </c>
      <c r="AX111" s="17">
        <f t="shared" si="38"/>
        <v>2.0641646525927869E-3</v>
      </c>
      <c r="AY111" s="17">
        <f t="shared" si="38"/>
        <v>0.5866736543319977</v>
      </c>
      <c r="AZ111" s="17">
        <f t="shared" si="38"/>
        <v>0</v>
      </c>
      <c r="BA111" s="17">
        <f t="shared" si="38"/>
        <v>7.8206088272097986E-3</v>
      </c>
      <c r="BB111" s="17">
        <f t="shared" si="38"/>
        <v>1.4526744853085654E-2</v>
      </c>
      <c r="BC111" s="17">
        <f t="shared" si="38"/>
        <v>0</v>
      </c>
      <c r="BD111" s="17">
        <f t="shared" si="38"/>
        <v>0</v>
      </c>
      <c r="BE111" s="17">
        <f t="shared" si="38"/>
        <v>0</v>
      </c>
      <c r="BF111" s="17">
        <f t="shared" si="38"/>
        <v>0</v>
      </c>
      <c r="BG111" s="17">
        <f t="shared" si="38"/>
        <v>0</v>
      </c>
      <c r="BH111" s="17">
        <f t="shared" si="38"/>
        <v>0</v>
      </c>
      <c r="BI111" s="17">
        <f t="shared" si="38"/>
        <v>0</v>
      </c>
      <c r="BJ111" s="17">
        <f t="shared" si="38"/>
        <v>5.8485207582934927E-2</v>
      </c>
      <c r="BK111" s="17">
        <f t="shared" si="38"/>
        <v>0</v>
      </c>
      <c r="BL111" s="17">
        <f t="shared" si="38"/>
        <v>3.5785662186733694E-2</v>
      </c>
      <c r="BM111" s="17">
        <f t="shared" si="38"/>
        <v>0</v>
      </c>
      <c r="BN111" s="17">
        <f t="shared" si="38"/>
        <v>0</v>
      </c>
      <c r="BO111" s="17">
        <f t="shared" si="38"/>
        <v>0</v>
      </c>
      <c r="BP111" s="17">
        <f t="shared" si="38"/>
        <v>0</v>
      </c>
      <c r="BQ111" s="17">
        <f t="shared" si="38"/>
        <v>0</v>
      </c>
      <c r="BR111" s="17">
        <f t="shared" si="38"/>
        <v>0</v>
      </c>
      <c r="BS111" s="17">
        <f t="shared" si="38"/>
        <v>0</v>
      </c>
    </row>
    <row r="112" spans="11:71" x14ac:dyDescent="0.25">
      <c r="K112" t="s">
        <v>86</v>
      </c>
      <c r="O112" s="17">
        <f t="shared" ref="O112:AT112" si="39">O27/$M$27</f>
        <v>1.8794788063481019E-2</v>
      </c>
      <c r="P112" s="17">
        <f t="shared" si="39"/>
        <v>0</v>
      </c>
      <c r="Q112" s="17">
        <f t="shared" si="39"/>
        <v>4.9157211930592041E-4</v>
      </c>
      <c r="R112" s="17">
        <f t="shared" si="39"/>
        <v>7.1080474358009025E-3</v>
      </c>
      <c r="S112" s="17">
        <f t="shared" si="39"/>
        <v>0</v>
      </c>
      <c r="T112" s="17">
        <f t="shared" si="39"/>
        <v>2.8741648412861647E-3</v>
      </c>
      <c r="U112" s="17">
        <f t="shared" si="39"/>
        <v>0</v>
      </c>
      <c r="V112" s="17">
        <f t="shared" si="39"/>
        <v>0</v>
      </c>
      <c r="W112" s="17">
        <f t="shared" si="39"/>
        <v>0</v>
      </c>
      <c r="X112" s="17">
        <f t="shared" si="39"/>
        <v>7.9740054158342483E-2</v>
      </c>
      <c r="Y112" s="17">
        <f t="shared" si="39"/>
        <v>0</v>
      </c>
      <c r="Z112" s="17">
        <f t="shared" si="39"/>
        <v>0</v>
      </c>
      <c r="AA112" s="17">
        <f t="shared" si="39"/>
        <v>1.865055317694208E-3</v>
      </c>
      <c r="AB112" s="17">
        <f t="shared" si="39"/>
        <v>0</v>
      </c>
      <c r="AC112" s="17">
        <f t="shared" si="39"/>
        <v>0</v>
      </c>
      <c r="AD112" s="17">
        <f t="shared" si="39"/>
        <v>0</v>
      </c>
      <c r="AE112" s="17">
        <f t="shared" si="39"/>
        <v>9.6994492752571751E-4</v>
      </c>
      <c r="AF112" s="17">
        <f t="shared" si="39"/>
        <v>0</v>
      </c>
      <c r="AG112" s="17">
        <f t="shared" si="39"/>
        <v>0</v>
      </c>
      <c r="AH112" s="17">
        <f t="shared" si="39"/>
        <v>0</v>
      </c>
      <c r="AI112" s="17">
        <f t="shared" si="39"/>
        <v>0</v>
      </c>
      <c r="AJ112" s="17">
        <f t="shared" si="39"/>
        <v>9.760632992131317E-2</v>
      </c>
      <c r="AK112" s="17">
        <f t="shared" si="39"/>
        <v>1.3408742252149421E-2</v>
      </c>
      <c r="AL112" s="17">
        <f t="shared" si="39"/>
        <v>5.49086448666048E-3</v>
      </c>
      <c r="AM112" s="17">
        <f t="shared" si="39"/>
        <v>5.641026307698244E-3</v>
      </c>
      <c r="AN112" s="17">
        <f t="shared" si="39"/>
        <v>0</v>
      </c>
      <c r="AO112" s="17">
        <f t="shared" si="39"/>
        <v>0</v>
      </c>
      <c r="AP112" s="17">
        <f t="shared" si="39"/>
        <v>0</v>
      </c>
      <c r="AQ112" s="17">
        <f t="shared" si="39"/>
        <v>0</v>
      </c>
      <c r="AR112" s="17">
        <f t="shared" si="39"/>
        <v>1.3167789300050632E-3</v>
      </c>
      <c r="AS112" s="17">
        <f t="shared" si="39"/>
        <v>0</v>
      </c>
      <c r="AT112" s="17">
        <f t="shared" si="39"/>
        <v>7.2349732972380228E-3</v>
      </c>
      <c r="AU112" s="17">
        <f t="shared" ref="AU112:BS112" si="40">AU27/$M$27</f>
        <v>5.9755521360591556E-3</v>
      </c>
      <c r="AV112" s="17">
        <f t="shared" si="40"/>
        <v>2.5017482185245934E-2</v>
      </c>
      <c r="AW112" s="17">
        <f t="shared" si="40"/>
        <v>1.1271939084476913E-3</v>
      </c>
      <c r="AX112" s="17">
        <f t="shared" si="40"/>
        <v>1.6418622011632462E-3</v>
      </c>
      <c r="AY112" s="17">
        <f t="shared" si="40"/>
        <v>0.57056893028666256</v>
      </c>
      <c r="AZ112" s="17">
        <f t="shared" si="40"/>
        <v>0</v>
      </c>
      <c r="BA112" s="17">
        <f t="shared" si="40"/>
        <v>5.9396200956600238E-3</v>
      </c>
      <c r="BB112" s="17">
        <f t="shared" si="40"/>
        <v>5.1184251486428691E-3</v>
      </c>
      <c r="BC112" s="17">
        <f t="shared" si="40"/>
        <v>2.0308592135059966E-3</v>
      </c>
      <c r="BD112" s="17">
        <f t="shared" si="40"/>
        <v>0</v>
      </c>
      <c r="BE112" s="17">
        <f t="shared" si="40"/>
        <v>0</v>
      </c>
      <c r="BF112" s="17">
        <f t="shared" si="40"/>
        <v>4.9306328849852013E-3</v>
      </c>
      <c r="BG112" s="17">
        <f t="shared" si="40"/>
        <v>0</v>
      </c>
      <c r="BH112" s="17">
        <f t="shared" si="40"/>
        <v>5.8725709502111013E-2</v>
      </c>
      <c r="BI112" s="17">
        <f t="shared" si="40"/>
        <v>0</v>
      </c>
      <c r="BJ112" s="17">
        <f t="shared" si="40"/>
        <v>2.3005008350512533E-2</v>
      </c>
      <c r="BK112" s="17">
        <f t="shared" si="40"/>
        <v>0</v>
      </c>
      <c r="BL112" s="17">
        <f t="shared" si="40"/>
        <v>5.1608579458549235E-2</v>
      </c>
      <c r="BM112" s="17">
        <f t="shared" si="40"/>
        <v>1.7678025699537452E-3</v>
      </c>
      <c r="BN112" s="17">
        <f t="shared" si="40"/>
        <v>0</v>
      </c>
      <c r="BO112" s="17">
        <f t="shared" si="40"/>
        <v>0</v>
      </c>
      <c r="BP112" s="17">
        <f t="shared" si="40"/>
        <v>0</v>
      </c>
      <c r="BQ112" s="17">
        <f t="shared" si="40"/>
        <v>0</v>
      </c>
      <c r="BR112" s="17">
        <f t="shared" si="40"/>
        <v>0</v>
      </c>
      <c r="BS112" s="17">
        <f t="shared" si="40"/>
        <v>0</v>
      </c>
    </row>
    <row r="113" spans="11:71" x14ac:dyDescent="0.25">
      <c r="K113" t="s">
        <v>87</v>
      </c>
      <c r="O113" s="17">
        <f t="shared" ref="O113:AT113" si="41">O28/$M$28</f>
        <v>1.2570886914775077E-2</v>
      </c>
      <c r="P113" s="17">
        <f t="shared" si="41"/>
        <v>0</v>
      </c>
      <c r="Q113" s="17">
        <f t="shared" si="41"/>
        <v>8.4643877239457151E-4</v>
      </c>
      <c r="R113" s="17">
        <f t="shared" si="41"/>
        <v>1.1006647847515962E-2</v>
      </c>
      <c r="S113" s="17">
        <f t="shared" si="41"/>
        <v>0</v>
      </c>
      <c r="T113" s="17">
        <f t="shared" si="41"/>
        <v>6.6103107281100327E-3</v>
      </c>
      <c r="U113" s="17">
        <f t="shared" si="41"/>
        <v>0</v>
      </c>
      <c r="V113" s="17">
        <f t="shared" si="41"/>
        <v>1.282255630943955E-3</v>
      </c>
      <c r="W113" s="17">
        <f t="shared" si="41"/>
        <v>0</v>
      </c>
      <c r="X113" s="17">
        <f t="shared" si="41"/>
        <v>9.9730897996122017E-2</v>
      </c>
      <c r="Y113" s="17">
        <f t="shared" si="41"/>
        <v>0</v>
      </c>
      <c r="Z113" s="17">
        <f t="shared" si="41"/>
        <v>0</v>
      </c>
      <c r="AA113" s="17">
        <f t="shared" si="41"/>
        <v>0</v>
      </c>
      <c r="AB113" s="17">
        <f t="shared" si="41"/>
        <v>0</v>
      </c>
      <c r="AC113" s="17">
        <f t="shared" si="41"/>
        <v>0</v>
      </c>
      <c r="AD113" s="17">
        <f t="shared" si="41"/>
        <v>3.2637173814569956E-4</v>
      </c>
      <c r="AE113" s="17">
        <f t="shared" si="41"/>
        <v>6.3683584996595069E-4</v>
      </c>
      <c r="AF113" s="17">
        <f t="shared" si="41"/>
        <v>0</v>
      </c>
      <c r="AG113" s="17">
        <f t="shared" si="41"/>
        <v>0</v>
      </c>
      <c r="AH113" s="17">
        <f t="shared" si="41"/>
        <v>0</v>
      </c>
      <c r="AI113" s="17">
        <f t="shared" si="41"/>
        <v>0</v>
      </c>
      <c r="AJ113" s="17">
        <f t="shared" si="41"/>
        <v>0.10515049114364804</v>
      </c>
      <c r="AK113" s="17">
        <f t="shared" si="41"/>
        <v>1.2681181961580182E-2</v>
      </c>
      <c r="AL113" s="17">
        <f t="shared" si="41"/>
        <v>1.290917390465564E-2</v>
      </c>
      <c r="AM113" s="17">
        <f t="shared" si="41"/>
        <v>4.29274053469938E-3</v>
      </c>
      <c r="AN113" s="17">
        <f t="shared" si="41"/>
        <v>1.2116062315210003E-2</v>
      </c>
      <c r="AO113" s="17">
        <f t="shared" si="41"/>
        <v>9.4035726796309926E-4</v>
      </c>
      <c r="AP113" s="17">
        <f t="shared" si="41"/>
        <v>1.3989853695851064E-3</v>
      </c>
      <c r="AQ113" s="17">
        <f t="shared" si="41"/>
        <v>0</v>
      </c>
      <c r="AR113" s="17">
        <f t="shared" si="41"/>
        <v>1.1104369845141423E-3</v>
      </c>
      <c r="AS113" s="17">
        <f t="shared" si="41"/>
        <v>8.0723599853959847E-3</v>
      </c>
      <c r="AT113" s="17">
        <f t="shared" si="41"/>
        <v>4.9611376363226994E-3</v>
      </c>
      <c r="AU113" s="17">
        <f t="shared" ref="AU113:BS113" si="42">AU28/$M$28</f>
        <v>1.9074364173722574E-2</v>
      </c>
      <c r="AV113" s="17">
        <f t="shared" si="42"/>
        <v>0</v>
      </c>
      <c r="AW113" s="17">
        <f t="shared" si="42"/>
        <v>0</v>
      </c>
      <c r="AX113" s="17">
        <f t="shared" si="42"/>
        <v>8.2235426793131328E-4</v>
      </c>
      <c r="AY113" s="17">
        <f t="shared" si="42"/>
        <v>0.5362205335360557</v>
      </c>
      <c r="AZ113" s="17">
        <f t="shared" si="42"/>
        <v>0</v>
      </c>
      <c r="BA113" s="17">
        <f t="shared" si="42"/>
        <v>1.4371382726668297E-2</v>
      </c>
      <c r="BB113" s="17">
        <f t="shared" si="42"/>
        <v>7.4294313680083532E-3</v>
      </c>
      <c r="BC113" s="17">
        <f t="shared" si="42"/>
        <v>0</v>
      </c>
      <c r="BD113" s="17">
        <f t="shared" si="42"/>
        <v>0</v>
      </c>
      <c r="BE113" s="17">
        <f t="shared" si="42"/>
        <v>0</v>
      </c>
      <c r="BF113" s="17">
        <f t="shared" si="42"/>
        <v>5.9791573362685257E-3</v>
      </c>
      <c r="BG113" s="17">
        <f t="shared" si="42"/>
        <v>1.2598765152026287E-2</v>
      </c>
      <c r="BH113" s="17">
        <f t="shared" si="42"/>
        <v>3.0772936778993145E-2</v>
      </c>
      <c r="BI113" s="17">
        <f t="shared" si="42"/>
        <v>0</v>
      </c>
      <c r="BJ113" s="17">
        <f t="shared" si="42"/>
        <v>1.9978350453266239E-2</v>
      </c>
      <c r="BK113" s="17">
        <f t="shared" si="42"/>
        <v>0</v>
      </c>
      <c r="BL113" s="17">
        <f t="shared" si="42"/>
        <v>5.5544383672825257E-2</v>
      </c>
      <c r="BM113" s="17">
        <f t="shared" si="42"/>
        <v>5.647679526868311E-4</v>
      </c>
      <c r="BN113" s="17">
        <f t="shared" si="42"/>
        <v>0</v>
      </c>
      <c r="BO113" s="17">
        <f t="shared" si="42"/>
        <v>0</v>
      </c>
      <c r="BP113" s="17">
        <f t="shared" si="42"/>
        <v>0</v>
      </c>
      <c r="BQ113" s="17">
        <f t="shared" si="42"/>
        <v>0</v>
      </c>
      <c r="BR113" s="17">
        <f t="shared" si="42"/>
        <v>0</v>
      </c>
      <c r="BS113" s="17">
        <f t="shared" si="42"/>
        <v>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GC-MS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Lukas.Friederici</dc:creator>
  <cp:lastModifiedBy>Simon Backens</cp:lastModifiedBy>
  <dcterms:created xsi:type="dcterms:W3CDTF">2023-08-28T11:05:03Z</dcterms:created>
  <dcterms:modified xsi:type="dcterms:W3CDTF">2025-03-26T14:16:08Z</dcterms:modified>
</cp:coreProperties>
</file>